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75" yWindow="2565" windowWidth="9660" windowHeight="3375" tabRatio="883" firstSheet="2" activeTab="7"/>
  </bookViews>
  <sheets>
    <sheet name="Trọng yếu" sheetId="1" state="hidden" r:id="rId1"/>
    <sheet name="Phân tích" sheetId="2" state="hidden" r:id="rId2"/>
    <sheet name="Danh mục" sheetId="3" r:id="rId3"/>
    <sheet name="Điều chỉnh" sheetId="4" r:id="rId4"/>
    <sheet name="Tổng hợp" sheetId="5" r:id="rId5"/>
    <sheet name="Báo cáo" sheetId="6" r:id="rId6"/>
    <sheet name="Thuyết minh" sheetId="7" r:id="rId7"/>
    <sheet name="bao cao ban giam doc " sheetId="8" r:id="rId8"/>
    <sheet name="BC bộ phận" sheetId="9" r:id="rId9"/>
  </sheets>
  <externalReferences>
    <externalReference r:id="rId12"/>
    <externalReference r:id="rId13"/>
    <externalReference r:id="rId14"/>
  </externalReferences>
  <definedNames>
    <definedName name="_xlnm._FilterDatabase" localSheetId="4" hidden="1">'Tổng hợp'!$L$6:$M$251</definedName>
    <definedName name="_xlnm.Print_Area" localSheetId="5">'Báo cáo'!$A$1:$AL$270</definedName>
    <definedName name="_xlnm.Print_Area" localSheetId="8">'BC bộ phận'!$A$1:$O$119</definedName>
    <definedName name="_xlnm.Print_Area" localSheetId="3">'Điều chỉnh'!$A$1:$L$46</definedName>
    <definedName name="_xlnm.Print_Area" localSheetId="6">'Thuyết minh'!$A$1:$AI$638</definedName>
    <definedName name="_xlnm.Print_Area" localSheetId="4">'Tổng hợp'!$A$1:$J$251</definedName>
    <definedName name="_xlnm.Print_Titles" localSheetId="5">'Báo cáo'!$1:$3</definedName>
    <definedName name="_xlnm.Print_Titles" localSheetId="8">'BC bộ phận'!$1:$2</definedName>
    <definedName name="_xlnm.Print_Titles" localSheetId="3">'Điều chỉnh'!$1:$7</definedName>
    <definedName name="_xlnm.Print_Titles" localSheetId="1">'Phân tích'!$1:$4</definedName>
    <definedName name="_xlnm.Print_Titles" localSheetId="6">'Thuyết minh'!$1:$4</definedName>
    <definedName name="_xlnm.Print_Titles" localSheetId="4">'Tổng hợp'!$1:$4</definedName>
    <definedName name="_xlnm.Print_Titles" localSheetId="0">'Trọng yếu'!$1:$4</definedName>
    <definedName name="TK_h.toán" localSheetId="8">'[3]Danh mục'!$A$25:$A$71</definedName>
    <definedName name="TK_h.toán">'Danh mục'!$A$25:$A$71</definedName>
    <definedName name="Ý_kiến" localSheetId="8">'[3]Danh mục'!$F$25:$F$28</definedName>
    <definedName name="Ý_kiến">'Danh mục'!$F$25:$F$28</definedName>
    <definedName name="Z_0A6CE33D_D1E3_4CC6_BFE4_F6AC8EF88B8F_.wvu.Cols" localSheetId="5" hidden="1">'Báo cáo'!$AM:$BU</definedName>
    <definedName name="Z_0A6CE33D_D1E3_4CC6_BFE4_F6AC8EF88B8F_.wvu.Cols" localSheetId="1" hidden="1">'Phân tích'!$A:$A</definedName>
    <definedName name="Z_0A6CE33D_D1E3_4CC6_BFE4_F6AC8EF88B8F_.wvu.Cols" localSheetId="6" hidden="1">'Thuyết minh'!$AK:$BS</definedName>
    <definedName name="Z_0A6CE33D_D1E3_4CC6_BFE4_F6AC8EF88B8F_.wvu.FilterData" localSheetId="4" hidden="1">'Tổng hợp'!$L$6:$M$251</definedName>
    <definedName name="Z_0A6CE33D_D1E3_4CC6_BFE4_F6AC8EF88B8F_.wvu.PrintArea" localSheetId="5" hidden="1">'Báo cáo'!$A$1:$AL$331</definedName>
    <definedName name="Z_0A6CE33D_D1E3_4CC6_BFE4_F6AC8EF88B8F_.wvu.PrintArea" localSheetId="3" hidden="1">'Điều chỉnh'!$A$1:$L$71</definedName>
    <definedName name="Z_0A6CE33D_D1E3_4CC6_BFE4_F6AC8EF88B8F_.wvu.PrintArea" localSheetId="6" hidden="1">'Thuyết minh'!$A$1:$BS$638</definedName>
    <definedName name="Z_0A6CE33D_D1E3_4CC6_BFE4_F6AC8EF88B8F_.wvu.PrintArea" localSheetId="4" hidden="1">'Tổng hợp'!$A$1:$J$251</definedName>
    <definedName name="Z_0A6CE33D_D1E3_4CC6_BFE4_F6AC8EF88B8F_.wvu.PrintTitles" localSheetId="5" hidden="1">'Báo cáo'!$1:$3</definedName>
    <definedName name="Z_0A6CE33D_D1E3_4CC6_BFE4_F6AC8EF88B8F_.wvu.PrintTitles" localSheetId="3" hidden="1">'Điều chỉnh'!$6:$7</definedName>
    <definedName name="Z_0A6CE33D_D1E3_4CC6_BFE4_F6AC8EF88B8F_.wvu.PrintTitles" localSheetId="1" hidden="1">'Phân tích'!$1:$4</definedName>
    <definedName name="Z_0A6CE33D_D1E3_4CC6_BFE4_F6AC8EF88B8F_.wvu.PrintTitles" localSheetId="6" hidden="1">'Thuyết minh'!$1:$4</definedName>
    <definedName name="Z_0A6CE33D_D1E3_4CC6_BFE4_F6AC8EF88B8F_.wvu.PrintTitles" localSheetId="4" hidden="1">'Tổng hợp'!$1:$4</definedName>
    <definedName name="Z_0A6CE33D_D1E3_4CC6_BFE4_F6AC8EF88B8F_.wvu.PrintTitles" localSheetId="0" hidden="1">'Trọng yếu'!$1:$4</definedName>
    <definedName name="Z_0A6CE33D_D1E3_4CC6_BFE4_F6AC8EF88B8F_.wvu.Rows" localSheetId="4" hidden="1">'Tổng hợp'!$363:$65536</definedName>
  </definedNames>
  <calcPr fullCalcOnLoad="1"/>
</workbook>
</file>

<file path=xl/comments1.xml><?xml version="1.0" encoding="utf-8"?>
<comments xmlns="http://schemas.openxmlformats.org/spreadsheetml/2006/main">
  <authors>
    <author>Tran Viet Hung</author>
  </authors>
  <commentList>
    <comment ref="C58" authorId="0">
      <text>
        <r>
          <rPr>
            <b/>
            <sz val="8"/>
            <rFont val="Tahoma"/>
            <family val="2"/>
          </rPr>
          <t>Không gồm số dư lợi nhuận chưa phân phối.</t>
        </r>
      </text>
    </comment>
  </commentList>
</comments>
</file>

<file path=xl/comments3.xml><?xml version="1.0" encoding="utf-8"?>
<comments xmlns="http://schemas.openxmlformats.org/spreadsheetml/2006/main">
  <authors>
    <author>Tran viet Hung</author>
  </authors>
  <commentList>
    <comment ref="A24" authorId="0">
      <text>
        <r>
          <rPr>
            <b/>
            <sz val="8"/>
            <rFont val="Tahoma"/>
            <family val="2"/>
          </rPr>
          <t xml:space="preserve">Tài khoản hạch toán (Trial Balance)
</t>
        </r>
        <r>
          <rPr>
            <sz val="8"/>
            <rFont val="Tahoma"/>
            <family val="2"/>
          </rPr>
          <t xml:space="preserve">
Đây là danh mục TK theo chế độ kế toán hiện hành, có phân loại một số TK (như 131 thành 131, 131c- dư Có, 131d- phải thu dài hạn…) để phân loại tài khoản khi tổng hợp báo cáo.</t>
        </r>
      </text>
    </comment>
    <comment ref="C24" authorId="0">
      <text>
        <r>
          <rPr>
            <b/>
            <sz val="8"/>
            <rFont val="Tahoma"/>
            <family val="2"/>
          </rPr>
          <t xml:space="preserve">Tài khoản Bảng Cân đối kế toán (Balance Sheet)
</t>
        </r>
        <r>
          <rPr>
            <sz val="8"/>
            <rFont val="Tahoma"/>
            <family val="2"/>
          </rPr>
          <t>Với mỗi bút toán điều chỉnh sẽ ảnh hưởng đến các chỉ tiêu trên Bảng cân đối kế toán. 
Nếu TK điều chỉnh thuộc Bảng cân đối kế toán (có số hiệu đầu từ 1-4) nó ảnh hưởng trực tiếp đến Bảng cân đối kế toán.
Nếu TK điều chỉnh thuộc Báo cáo kết quả kinh doanh (có số hiệu đầu từ 5-8, trừ đi các TK 621,622,627), nó ảnh hưởng đến chỉ tiêu lợi nhuận chưa phân phối trên Bảng cân đối kế toán.
Nếu TK điều chỉnh thuộc TK giá thành (621,622, 627), nó ảnh hưởng đến chỉ tiêu chi phí Sxkd dở dang (154) trên Bảng cân đối kế toán.</t>
        </r>
      </text>
    </comment>
    <comment ref="D24" authorId="0">
      <text>
        <r>
          <rPr>
            <b/>
            <sz val="8"/>
            <rFont val="Tahoma"/>
            <family val="2"/>
          </rPr>
          <t xml:space="preserve">Tài khoản Báo cáo Kết quả kinh doanh (Income Statement)
</t>
        </r>
        <r>
          <rPr>
            <sz val="8"/>
            <rFont val="Tahoma"/>
            <family val="2"/>
          </rPr>
          <t xml:space="preserve">
Chỉ các TK điều chỉnh liên quan đến Báo cáo kết quả kinh doanh (có số hiệu đầu từ 5-8, trừ các TK 621,622,627) và TK thuế thu nhập doanh nghiệp là có ảnh hưởng đến Báo cáo kết quả kinh doanh.
Với các TK điều chỉnh không ảnh hưởng đến Báo cáo kết quả kinh doanh (có số hiệu đầu từ 1-4) thì bỏ trống cột này.</t>
        </r>
      </text>
    </comment>
  </commentList>
</comments>
</file>

<file path=xl/comments5.xml><?xml version="1.0" encoding="utf-8"?>
<comments xmlns="http://schemas.openxmlformats.org/spreadsheetml/2006/main">
  <authors>
    <author>Tran viet Hung</author>
  </authors>
  <commentList>
    <comment ref="B201" authorId="0">
      <text>
        <r>
          <rPr>
            <b/>
            <sz val="8"/>
            <rFont val="Tahoma"/>
            <family val="2"/>
          </rPr>
          <t xml:space="preserve">Lưu ý:
</t>
        </r>
        <r>
          <rPr>
            <sz val="8"/>
            <rFont val="Tahoma"/>
            <family val="2"/>
          </rPr>
          <t>Số dư TK 161 phải ghi dưới dạng số âm</t>
        </r>
      </text>
    </comment>
  </commentList>
</comments>
</file>

<file path=xl/comments6.xml><?xml version="1.0" encoding="utf-8"?>
<comments xmlns="http://schemas.openxmlformats.org/spreadsheetml/2006/main">
  <authors>
    <author>Name</author>
  </authors>
  <commentList>
    <comment ref="AF294" authorId="0">
      <text>
        <r>
          <rPr>
            <sz val="8"/>
            <rFont val="Tahoma"/>
            <family val="2"/>
          </rPr>
          <t>Chỉ tiêu này phản ánh các khoản tiền chi khác phát sinh từ hoạt động kinh doanh ngoài các khoản đã nêu ở các Mã số từ 01 đến 14, như: Tiền đưa đi ký cược, ký quỹ; Tiền trả lại các khoản đã nhận ký cược, ký quỹ; Tiền chi trực tiếp từ quỹ khen thưởng, phúc lợi; Tiền chi trực tiếp bằng nguồn kinh phí sự nghiệp, dự án; Tiền chi nộp các quỹ lên cấp trên hoặc cấp cho cấp dưới...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trừ (-) vào số liệu chỉ tiêu “Lợi nhuận kinh doanh trước những thay đổi vốn lưu động”.</t>
        </r>
      </text>
    </comment>
    <comment ref="AF293" authorId="0">
      <text>
        <r>
          <rPr>
            <sz val="8"/>
            <rFont val="Tahoma"/>
            <family val="2"/>
          </rPr>
          <t>Chỉ tiêu này phản ánh các khoản tiền thu khác phát sinh từ hoạt động kinh doanh ngoài các khoản đã nêu ở các Mã số từ 01 đến 14, như: Tiền thu được do nhận ký cược, ký quỹ,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cộng (+) vào số liệu chỉ tiêu “Lợi nhuận kinh doanh trước những thay đổi vốn lưu động”.</t>
        </r>
      </text>
    </comment>
    <comment ref="AF291" authorId="0">
      <text>
        <r>
          <rPr>
            <sz val="8"/>
            <rFont val="Tahoma"/>
            <family val="2"/>
          </rPr>
          <t>Chỉ tiêu này được lập căn cứ vào sổ kế toán các Tài khoản "Tiền mặt", "Tiền gửi Ngân hàng", "Tiền đang chuyển" (phần chi tiền) để trả các khoản tiền lãi vay, sổ kế toán Tài khoản “Phải thu của khách hàng” (phần trả tiền lãi vay từ tiền thu các khoản phải thu của khách hàng) trong kỳ báo cáo, sau khi đối chiếu với sổ kế toán các Tài khoản "Chi phí trả trước", "Chi phí trả trước dài hạn", "Chi phí tài chính", "Xây dựng cơ bản dở dang", "Chi phí sản xuất chung" và "Chi phí phải trả" (chi tiết số tiền lãi vay trả trước, tiền lãi vay phát sinh trả trong kỳ này hoặc số tiền lãi vay phát sinh trong các kỳ trước và đã trả trong kỳ này).
Số liệu chỉ tiêu này được trừ (-) vào số liệu chỉ tiêu “Lợi nhuận kinh doanh trước những thay đổi vốn lưu động” và được ghi bằng số âm</t>
        </r>
      </text>
    </comment>
    <comment ref="AF290" authorId="0">
      <text>
        <r>
          <rPr>
            <sz val="8"/>
            <rFont val="Tahoma"/>
            <family val="2"/>
          </rPr>
          <t>Chỉ tiêu này được lập căn cứ vào tổng các chênh lệch giữa số dư cuối kỳ và số dư đầu kỳ của các Tài khoản "Chi phí trả trước" và "Chi phí trả trước dài hạn" trong kỳ báo cáo.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AF288" authorId="0">
      <text>
        <r>
          <rPr>
            <sz val="8"/>
            <rFont val="Tahoma"/>
            <family val="2"/>
          </rPr>
          <t xml:space="preserve">Chỉ tiêu này được lập căn cứ vào tổng các chênh lệch giữa số dư cuối kỳ với số dư đầu kỳ của các Tài khoản nợ phải trả liên quan đến hoạt động kinh doanh, như: Tài khoản "Phải trả cho người bán" (Chi tiết "Phải trả cho người bán"), Tài khoản "Phải thu của khách hàng" (Chi tiết "Người mua trả tiền trước"), các Tài khoản "Thuế và các khoản phải nộp Nhà nước", "Phải trả công nhân viên", "Chi phí phải trả", "Phải trả nội bộ", "Phải trả, phải nộp khác". Chỉ tiêu này không bao gồm các khoản phải trả về thuế TNDN phải nộp, các khoản phải trả về lãi tiền vay, các khoản phải trả liên quan đến hoạt động đầu tư (như mua sắm, xây dựng TSCĐ, mua bất động sản đầu tư, mua các công cụ nợ...) và hoạt động tài chính (Vay và nợ ngắn hạn, dài hạn...).
Số liệu chỉ tiêu này được cộng (+) vào chỉ tiêu “Lợi nhuận kinh doanh trước những thay đổi vốn lưu động” nếu tổng các số dư cuối kỳ lớn hơn tổng số dư đầu kỳ. Số liệu chỉ tiêu này được trừ (-) vào số liệu chỉ tiêu “Lợi nhuận kinh doanh trước những thay đổi vốn lưu động” nếu tổng các số dư cuối kỳ nhỏ hơn tổng các số dư đầu kỳ và được ghi bằng số âm
</t>
        </r>
      </text>
    </comment>
    <comment ref="AF287" authorId="0">
      <text>
        <r>
          <rPr>
            <sz val="8"/>
            <rFont val="Tahoma"/>
            <family val="2"/>
          </rPr>
          <t>Chỉ tiêu này được lập căn cứ vào tổng các chênh lệch giữa số dư cuối kỳ và số dư đầu kỳ của các Tài khoản hàng tồn kho (Không bao gồm số dư của Tài khoản "Dự phòng giảm giá hàng tồn kho").
Số liệu chỉ tiêu này được cộng (+) vào chỉ tiêu “Lợi nhuận kinh doanh trước những thay đổi vốn lưu động” nếu tổng các số dư cuối kỳ nhỏ hơn tổng các số dư đầu kỳ. Số liệu chỉ tiêu này được trừ (-) vào chỉ tiêu “Lợi nhuận kinh doanh trước những thay đổi vốn lưu động” nếu tổng các số dư cuối kỳ lớn hơn tổng các số dư đầu kỳ và được ghi bằng số âm</t>
        </r>
      </text>
    </comment>
    <comment ref="AF286" authorId="0">
      <text>
        <r>
          <rPr>
            <sz val="8"/>
            <rFont val="Tahoma"/>
            <family val="2"/>
          </rPr>
          <t>Chỉ tiêu này được lập căn cứ vào tổng các chênh lệch giữa số dư cuối kỳ và số dư đầu kỳ của các Tài khoản phải thu liên quan đến hoạt động kinh doanh, như: Tài khoản "Phải thu của khách hàng" (chi tiết "Phải thu của khách hàng"), Tài khoản "Phải trả cho người bán" (chi tiết "Trả trước cho người bán"), các Tài khoản "Phải thu nội bộ", "Phải thu khác", "Thuế GTGT được khấu trừ" và Tài khoản "Tạm ứng" trong kỳ báo cáo. Chỉ tiêu này không bao gồm các khoản phải thu liên quan đến hoạt động đầu tư và hoạt động tài chính, như: Phải thu về tiền lãi cho vay, phải thu về cổ tức và lợi nhuận được chia, phải thu về thanh lý, nhượng bán TSCĐ, bất động sản đầu tư...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AF284" authorId="0">
      <text>
        <r>
          <rPr>
            <sz val="8"/>
            <rFont val="Tahoma"/>
            <family val="2"/>
          </rPr>
          <t xml:space="preserve">Chỉ tiêu này phản ánh chi phí lãi vay đã ghi nhận vào Báo cáo kết quả hoạt động kinh doanh trong kỳ báo cáo. Chỉ tiêu này được lập căn cứ vào sổ kế toán Tài khoản 635 "Chi phí tài chính", chi tiết chi phí lãi vay được ghi nhận vào Báo cáo kết quả hoạt động kinh doanh trong kỳ báo cáo sau khi đối chiếu với sổ kế toán các Tài khoản có liên quan, hoặc căn cứ vào chỉ tiêu “Chi phí lãi vay” trong Báo cáo kết quả hoạt động kinh doanh.
Số liệu chỉ tiêu này được cộng vào số liệu chỉ tiêu "Lợi nhuận trước thuế".
</t>
        </r>
      </text>
    </comment>
    <comment ref="AF283" authorId="0">
      <text>
        <r>
          <rPr>
            <sz val="8"/>
            <rFont val="Tahoma"/>
            <family val="2"/>
          </rPr>
          <t>Chỉ tiêu này phản ánh lãi/lỗ phát sinh trong kỳ đã được phản ánh vào lợi nhuận trước thuế nhưng được phân loại là luồng tiền từ hoạt động đầu tư, gồm lãi/lỗ từ việc thanh lý TSCĐ và các khoản đầu tư dài hạn mà doanh nghiệp mua và nắm giữ vì mục đích đầu tư, như: Lãi/lỗ bán bất động sản đầu tư, lãi cho vay, lãi tiền gửi, lãi/lỗ từ việc mua và bán lại các công cụ nợ (Trái phiếu, kỳ phiếu, tín phiếu); Cổ tức và lợi nhuận được chia từ các khoản đầu tư vốn vào đơn vị khác (không bao gồm lãi/lỗ mua bán chứng khoán vì mục đích thương mại). Chỉ tiêu này được lập căn cứ vào sổ kế toán các Tài khoản "Doanh thu hoạt động tài chính", "Thu nhập khác" và sổ kế toán các Tài khoản "Chi phí tài chính", "Chi phí khác", chi tiết phần lãi/lỗ được xác định là luồng tiền từ hoạt động đầu tư trong kỳ báo cáo. 
Số liệu chỉ tiêu này được trừ (-) vào số liệu chỉ tiêu "Lợi nhuận trước thuế", nếu có lãi hoạt động đầu tư ; hoặc được cộng (+) vào chỉ tiêu trên, nếu có lỗ hoạt động đầu tư.</t>
        </r>
      </text>
    </comment>
    <comment ref="AF282" authorId="0">
      <text>
        <r>
          <rPr>
            <sz val="8"/>
            <rFont val="Tahoma"/>
            <family val="2"/>
          </rPr>
          <t>Số liệu chỉ tiêu này được trừ (-) vào số liệu chỉ tiêu "Lợi nhuận trước thuế", nếu có lãi chênh lệch tỷ giá hối đoái chưa thực hiện, hoặc được cộng (+) vào chỉ tiêu trên, nếu có lỗ chênh lệch tỷ giá hối đoái chưa thực hiện.</t>
        </r>
      </text>
    </comment>
    <comment ref="AF281" authorId="0">
      <text>
        <r>
          <rPr>
            <sz val="8"/>
            <rFont val="Tahoma"/>
            <family val="2"/>
          </rPr>
          <t>Chỉ tiêu này phản ánh các khoản dự phòng giảm giá đã lập được ghi nhận vào Báo cáo kết quả hoạt động kinh doanh trong kỳ báo cáo. Chỉ tiêu này được lập căn cứ vào sổ kế toán các Tài khoản "Dự phòng giảm giá hàng tồn kho", "Dự phòng giảm giá đầu tư ngắn hạn", "Dự phòng giảm giá đầu tư dài hạn", "Dự phòng phải thu khó đòi", sau khi đối chiếu với sổ kế toán các tài khoản có liên quan.
Số liệu chỉ tiêu này được cộng (+) vào số liệu chỉ tiêu "Lợi nhuận trước thuế". Trường hợp các khoản dự phòng nêu trên được hoàn nhập ghi giảm chi phí sản xuất, kinh doanh trong kỳ báo cáo thì được trừ (-) vào chỉ tiêu "Lợi nhuận trước thuế"</t>
        </r>
        <r>
          <rPr>
            <b/>
            <sz val="8"/>
            <rFont val="Tahoma"/>
            <family val="2"/>
          </rPr>
          <t xml:space="preserve">
</t>
        </r>
      </text>
    </comment>
    <comment ref="AF280" authorId="0">
      <text>
        <r>
          <rPr>
            <sz val="8"/>
            <rFont val="Tahoma"/>
            <family val="2"/>
          </rPr>
          <t xml:space="preserve">Chỉ tiêu này phản ánh số khấu hao TSCĐ đã trích được ghi nhận vào Báo cáo kết quả hoạt động kinh doanh trong kỳ báo cáo. Chỉ tiêu này được lập căn cứ vào số khấu hao TSCĐ đã trích trong kỳ trên Bảng tính và phân bổ khấu hao TSCĐ và sổ kế toán các Tài khoản có liên quan.
Số liệu chỉ tiêu này được cộng (+) vào số liệu chỉ tiêu "Lợi nhuận trước thuế".
</t>
        </r>
      </text>
    </comment>
    <comment ref="BP280" authorId="0">
      <text>
        <r>
          <rPr>
            <sz val="8"/>
            <rFont val="Tahoma"/>
            <family val="2"/>
          </rPr>
          <t xml:space="preserve">Chỉ tiêu này phản ánh số khấu hao TSCĐ đã trích được ghi nhận vào Báo cáo kết quả hoạt động kinh doanh trong kỳ báo cáo. Chỉ tiêu này được lập căn cứ vào số khấu hao TSCĐ đã trích trong kỳ trên Bảng tính và phân bổ khấu hao TSCĐ và sổ kế toán các Tài khoản có liên quan.
Số liệu chỉ tiêu này được cộng (+) vào số liệu chỉ tiêu "Lợi nhuận trước thuế".
</t>
        </r>
      </text>
    </comment>
    <comment ref="BP281" authorId="0">
      <text>
        <r>
          <rPr>
            <sz val="8"/>
            <rFont val="Tahoma"/>
            <family val="2"/>
          </rPr>
          <t>Chỉ tiêu này phản ánh các khoản dự phòng giảm giá đã lập được ghi nhận vào Báo cáo kết quả hoạt động kinh doanh trong kỳ báo cáo. Chỉ tiêu này được lập căn cứ vào sổ kế toán các Tài khoản "Dự phòng giảm giá hàng tồn kho", "Dự phòng giảm giá đầu tư ngắn hạn", "Dự phòng giảm giá đầu tư dài hạn", "Dự phòng phải thu khó đòi", sau khi đối chiếu với sổ kế toán các tài khoản có liên quan.
Số liệu chỉ tiêu này được cộng (+) vào số liệu chỉ tiêu "Lợi nhuận trước thuế". Trường hợp các khoản dự phòng nêu trên được hoàn nhập ghi giảm chi phí sản xuất, kinh doanh trong kỳ báo cáo thì được trừ (-) vào chỉ tiêu "Lợi nhuận trước thuế"</t>
        </r>
        <r>
          <rPr>
            <b/>
            <sz val="8"/>
            <rFont val="Tahoma"/>
            <family val="2"/>
          </rPr>
          <t xml:space="preserve">
</t>
        </r>
      </text>
    </comment>
    <comment ref="BP282" authorId="0">
      <text>
        <r>
          <rPr>
            <sz val="8"/>
            <rFont val="Tahoma"/>
            <family val="2"/>
          </rPr>
          <t>Số liệu chỉ tiêu này được trừ (-) vào số liệu chỉ tiêu "Lợi nhuận trước thuế", nếu có lãi chênh lệch tỷ giá hối đoái chưa thực hiện, hoặc được cộng (+) vào chỉ tiêu trên, nếu có lỗ chênh lệch tỷ giá hối đoái chưa thực hiện.</t>
        </r>
      </text>
    </comment>
    <comment ref="BP283" authorId="0">
      <text>
        <r>
          <rPr>
            <sz val="8"/>
            <rFont val="Tahoma"/>
            <family val="2"/>
          </rPr>
          <t>Chỉ tiêu này phản ánh lãi/lỗ phát sinh trong kỳ đã được phản ánh vào lợi nhuận trước thuế nhưng được phân loại là luồng tiền từ hoạt động đầu tư, gồm lãi/lỗ từ việc thanh lý TSCĐ và các khoản đầu tư dài hạn mà doanh nghiệp mua và nắm giữ vì mục đích đầu tư, như: Lãi/lỗ bán bất động sản đầu tư, lãi cho vay, lãi tiền gửi, lãi/lỗ từ việc mua và bán lại các công cụ nợ (Trái phiếu, kỳ phiếu, tín phiếu); Cổ tức và lợi nhuận được chia từ các khoản đầu tư vốn vào đơn vị khác (không bao gồm lãi/lỗ mua bán chứng khoán vì mục đích thương mại). Chỉ tiêu này được lập căn cứ vào sổ kế toán các Tài khoản "Doanh thu hoạt động tài chính", "Thu nhập khác" và sổ kế toán các Tài khoản "Chi phí tài chính", "Chi phí khác", chi tiết phần lãi/lỗ được xác định là luồng tiền từ hoạt động đầu tư trong kỳ báo cáo. 
Số liệu chỉ tiêu này được trừ (-) vào số liệu chỉ tiêu "Lợi nhuận trước thuế", nếu có lãi hoạt động đầu tư ; hoặc được cộng (+) vào chỉ tiêu trên, nếu có lỗ hoạt động đầu tư.</t>
        </r>
      </text>
    </comment>
    <comment ref="BP284" authorId="0">
      <text>
        <r>
          <rPr>
            <sz val="8"/>
            <rFont val="Tahoma"/>
            <family val="2"/>
          </rPr>
          <t xml:space="preserve">Chỉ tiêu này phản ánh chi phí lãi vay đã ghi nhận vào Báo cáo kết quả hoạt động kinh doanh trong kỳ báo cáo. Chỉ tiêu này được lập căn cứ vào sổ kế toán Tài khoản 635 "Chi phí tài chính", chi tiết chi phí lãi vay được ghi nhận vào Báo cáo kết quả hoạt động kinh doanh trong kỳ báo cáo sau khi đối chiếu với sổ kế toán các Tài khoản có liên quan, hoặc căn cứ vào chỉ tiêu “Chi phí lãi vay” trong Báo cáo kết quả hoạt động kinh doanh.
Số liệu chỉ tiêu này được cộng vào số liệu chỉ tiêu "Lợi nhuận trước thuế".
</t>
        </r>
      </text>
    </comment>
    <comment ref="BP286" authorId="0">
      <text>
        <r>
          <rPr>
            <sz val="8"/>
            <rFont val="Tahoma"/>
            <family val="2"/>
          </rPr>
          <t>Chỉ tiêu này được lập căn cứ vào tổng các chênh lệch giữa số dư cuối kỳ và số dư đầu kỳ của các Tài khoản phải thu liên quan đến hoạt động kinh doanh, như: Tài khoản "Phải thu của khách hàng" (chi tiết "Phải thu của khách hàng"), Tài khoản "Phải trả cho người bán" (chi tiết "Trả trước cho người bán"), các Tài khoản "Phải thu nội bộ", "Phải thu khác", "Thuế GTGT được khấu trừ" và Tài khoản "Tạm ứng" trong kỳ báo cáo. Chỉ tiêu này không bao gồm các khoản phải thu liên quan đến hoạt động đầu tư và hoạt động tài chính, như: Phải thu về tiền lãi cho vay, phải thu về cổ tức và lợi nhuận được chia, phải thu về thanh lý, nhượng bán TSCĐ, bất động sản đầu tư...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BP287" authorId="0">
      <text>
        <r>
          <rPr>
            <sz val="8"/>
            <rFont val="Tahoma"/>
            <family val="2"/>
          </rPr>
          <t>Chỉ tiêu này được lập căn cứ vào tổng các chênh lệch giữa số dư cuối kỳ và số dư đầu kỳ của các Tài khoản hàng tồn kho (Không bao gồm số dư của Tài khoản "Dự phòng giảm giá hàng tồn kho").
Số liệu chỉ tiêu này được cộng (+) vào chỉ tiêu “Lợi nhuận kinh doanh trước những thay đổi vốn lưu động” nếu tổng các số dư cuối kỳ nhỏ hơn tổng các số dư đầu kỳ. Số liệu chỉ tiêu này được trừ (-) vào chỉ tiêu “Lợi nhuận kinh doanh trước những thay đổi vốn lưu động” nếu tổng các số dư cuối kỳ lớn hơn tổng các số dư đầu kỳ và được ghi bằng số âm</t>
        </r>
      </text>
    </comment>
    <comment ref="BP288" authorId="0">
      <text>
        <r>
          <rPr>
            <sz val="8"/>
            <rFont val="Tahoma"/>
            <family val="2"/>
          </rPr>
          <t xml:space="preserve">Chỉ tiêu này được lập căn cứ vào tổng các chênh lệch giữa số dư cuối kỳ với số dư đầu kỳ của các Tài khoản nợ phải trả liên quan đến hoạt động kinh doanh, như: Tài khoản "Phải trả cho người bán" (Chi tiết "Phải trả cho người bán"), Tài khoản "Phải thu của khách hàng" (Chi tiết "Người mua trả tiền trước"), các Tài khoản "Thuế và các khoản phải nộp Nhà nước", "Phải trả công nhân viên", "Chi phí phải trả", "Phải trả nội bộ", "Phải trả, phải nộp khác". Chỉ tiêu này không bao gồm các khoản phải trả về thuế TNDN phải nộp, các khoản phải trả về lãi tiền vay, các khoản phải trả liên quan đến hoạt động đầu tư (như mua sắm, xây dựng TSCĐ, mua bất động sản đầu tư, mua các công cụ nợ...) và hoạt động tài chính (Vay và nợ ngắn hạn, dài hạn...).
Số liệu chỉ tiêu này được cộng (+) vào chỉ tiêu “Lợi nhuận kinh doanh trước những thay đổi vốn lưu động” nếu tổng các số dư cuối kỳ lớn hơn tổng số dư đầu kỳ. Số liệu chỉ tiêu này được trừ (-) vào số liệu chỉ tiêu “Lợi nhuận kinh doanh trước những thay đổi vốn lưu động” nếu tổng các số dư cuối kỳ nhỏ hơn tổng các số dư đầu kỳ và được ghi bằng số âm
</t>
        </r>
      </text>
    </comment>
    <comment ref="BP290" authorId="0">
      <text>
        <r>
          <rPr>
            <sz val="8"/>
            <rFont val="Tahoma"/>
            <family val="2"/>
          </rPr>
          <t>Chỉ tiêu này được lập căn cứ vào tổng các chênh lệch giữa số dư cuối kỳ và số dư đầu kỳ của các Tài khoản "Chi phí trả trước" và "Chi phí trả trước dài hạn" trong kỳ báo cáo.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BP291" authorId="0">
      <text>
        <r>
          <rPr>
            <sz val="8"/>
            <rFont val="Tahoma"/>
            <family val="2"/>
          </rPr>
          <t>Chỉ tiêu này được lập căn cứ vào sổ kế toán các Tài khoản "Tiền mặt", "Tiền gửi Ngân hàng", "Tiền đang chuyển" (phần chi tiền) để trả các khoản tiền lãi vay, sổ kế toán Tài khoản “Phải thu của khách hàng” (phần trả tiền lãi vay từ tiền thu các khoản phải thu của khách hàng) trong kỳ báo cáo, sau khi đối chiếu với sổ kế toán các Tài khoản "Chi phí trả trước", "Chi phí trả trước dài hạn", "Chi phí tài chính", "Xây dựng cơ bản dở dang", "Chi phí sản xuất chung" và "Chi phí phải trả" (chi tiết số tiền lãi vay trả trước, tiền lãi vay phát sinh trả trong kỳ này hoặc số tiền lãi vay phát sinh trong các kỳ trước và đã trả trong kỳ này).
Số liệu chỉ tiêu này được trừ (-) vào số liệu chỉ tiêu “Lợi nhuận kinh doanh trước những thay đổi vốn lưu động” và được ghi bằng số âm</t>
        </r>
      </text>
    </comment>
    <comment ref="BP293" authorId="0">
      <text>
        <r>
          <rPr>
            <sz val="8"/>
            <rFont val="Tahoma"/>
            <family val="2"/>
          </rPr>
          <t>Chỉ tiêu này phản ánh các khoản tiền thu khác phát sinh từ hoạt động kinh doanh ngoài các khoản đã nêu ở các Mã số từ 01 đến 14, như: Tiền thu được do nhận ký cược, ký quỹ,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cộng (+) vào số liệu chỉ tiêu “Lợi nhuận kinh doanh trước những thay đổi vốn lưu động”.</t>
        </r>
      </text>
    </comment>
    <comment ref="BP294" authorId="0">
      <text>
        <r>
          <rPr>
            <sz val="8"/>
            <rFont val="Tahoma"/>
            <family val="2"/>
          </rPr>
          <t>Chỉ tiêu này phản ánh các khoản tiền chi khác phát sinh từ hoạt động kinh doanh ngoài các khoản đã nêu ở các Mã số từ 01 đến 14, như: Tiền đưa đi ký cược, ký quỹ; Tiền trả lại các khoản đã nhận ký cược, ký quỹ; Tiền chi trực tiếp từ quỹ khen thưởng, phúc lợi; Tiền chi trực tiếp bằng nguồn kinh phí sự nghiệp, dự án; Tiền chi nộp các quỹ lên cấp trên hoặc cấp cho cấp dưới...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trừ (-) vào số liệu chỉ tiêu “Lợi nhuận kinh doanh trước những thay đổi vốn lưu động”.</t>
        </r>
      </text>
    </comment>
  </commentList>
</comments>
</file>

<file path=xl/sharedStrings.xml><?xml version="1.0" encoding="utf-8"?>
<sst xmlns="http://schemas.openxmlformats.org/spreadsheetml/2006/main" count="2900" uniqueCount="1678">
  <si>
    <t>Nợ</t>
  </si>
  <si>
    <t>TT</t>
  </si>
  <si>
    <t>Tài khoản truy vấn</t>
  </si>
  <si>
    <t>Ghi chú</t>
  </si>
  <si>
    <t>Tham</t>
  </si>
  <si>
    <t>Ý KIẾN</t>
  </si>
  <si>
    <t>Điều chỉnh ảnh hưởng đến</t>
  </si>
  <si>
    <t>Số điều chỉnh</t>
  </si>
  <si>
    <t>TK hạch toán</t>
  </si>
  <si>
    <t>Diễn giải điều chỉnh</t>
  </si>
  <si>
    <t>CÁC KHOẢN GIẢM TRỪ DOANH THU</t>
  </si>
  <si>
    <t>Thuế GTGT phải nộp (phương pháp trực tiếp)</t>
  </si>
  <si>
    <t>Thuế xuất khẩu</t>
  </si>
  <si>
    <t>DOANH THU THUẦN VỀ BÁN HÀNG VÀ CUNG CẤP DỊCH VỤ</t>
  </si>
  <si>
    <t>Doanh thu thuần dịch vụ</t>
  </si>
  <si>
    <t>GIÁ VỐN HÀNG BÁN</t>
  </si>
  <si>
    <t>Giá vốn của hàng hóa đã bán</t>
  </si>
  <si>
    <t>Giá trị còn lại, chi phí nhượng bán, thanh lý của bất động</t>
  </si>
  <si>
    <t>sản đầu tư đã bán</t>
  </si>
  <si>
    <t>Số dư cuối năm trước</t>
  </si>
  <si>
    <t>Chi phí kinh doanh bất động sản đầu tư</t>
  </si>
  <si>
    <t>Hao hụt, mất mát hàng tồn kho</t>
  </si>
  <si>
    <t>Các khoản chi phí vượt mức bình thường</t>
  </si>
  <si>
    <t>DOANH THU HOẠT ĐỘNG TÀI CHÍNH</t>
  </si>
  <si>
    <t>Lãi chênh lệch tỷ giá đã thực hiện</t>
  </si>
  <si>
    <t>Lãi chênh lệch tỷ giá chưa thực hiện</t>
  </si>
  <si>
    <t>Lãi tiền vay</t>
  </si>
  <si>
    <t>Lỗ do bán ngoại tệ</t>
  </si>
  <si>
    <t>Lỗ chênh lệch tỷ giá đã thực hiện</t>
  </si>
  <si>
    <t>Lỗ chênh lệch tỷ giá chưa thực hiện</t>
  </si>
  <si>
    <t>Dự phòng giảm giá các khoản đầu tư</t>
  </si>
  <si>
    <t>Chi phí tài chính khác</t>
  </si>
  <si>
    <t>Số</t>
  </si>
  <si>
    <t>CÁC BÚT TOÁN ĐỀ NGHỊ ĐIỀU CHỈNH BÁO CÁO TÀI CHÍNH</t>
  </si>
  <si>
    <t>S</t>
  </si>
  <si>
    <t>Bảo hiểm thất nghiệp</t>
  </si>
  <si>
    <t>Quỹ phúc lợi đã hình thành TSCĐ</t>
  </si>
  <si>
    <t>Quỹ thưởng ban quản lý điều hành công ty</t>
  </si>
  <si>
    <t>Quỹ phát triển khoa học và công nghệ</t>
  </si>
  <si>
    <t>Quỹ phát triển khoa học và công nghệ đã hình thành TSCĐ</t>
  </si>
  <si>
    <t>11. Quỹ khen thưởng, phúc lợi</t>
  </si>
  <si>
    <t xml:space="preserve"> - Quỹ khen thưởng</t>
  </si>
  <si>
    <t xml:space="preserve"> - Quỹ phúc lợi</t>
  </si>
  <si>
    <t xml:space="preserve"> - Quỹ phúc lợi đã hình thành TSCĐ</t>
  </si>
  <si>
    <t xml:space="preserve"> - Quỹ thưởng ban quản lý điều hành công ty</t>
  </si>
  <si>
    <t xml:space="preserve"> - Bảo hiểm thất nghiệp</t>
  </si>
  <si>
    <t>8. Doanh thu chưa thực hiện</t>
  </si>
  <si>
    <t>9. Quỹ phát triển khoa học và công nghệ</t>
  </si>
  <si>
    <t>Quỹ hỗ trợ sắp xếp doanh nghiệp</t>
  </si>
  <si>
    <t>12. Quỹ hỗ trợ sắp xếp doanh nghiệp</t>
  </si>
  <si>
    <t>Số lượng</t>
  </si>
  <si>
    <t>Giá trị</t>
  </si>
  <si>
    <t xml:space="preserve"> + Về giá trị:</t>
  </si>
  <si>
    <t xml:space="preserve"> + Về số lượng:</t>
  </si>
  <si>
    <t>Lí do thay đổi với từng khoản đầu tư/loại cổ phiếu, trái phiếu:</t>
  </si>
  <si>
    <t>x</t>
  </si>
  <si>
    <t>o</t>
  </si>
  <si>
    <t>03</t>
  </si>
  <si>
    <t>01</t>
  </si>
  <si>
    <t>Kế toán trưởng</t>
  </si>
  <si>
    <t>Người lập biểu</t>
  </si>
  <si>
    <t>Tiền và tương đương tiền cuối kỳ</t>
  </si>
  <si>
    <t>Tiền và tương đương tiền đầu kỳ</t>
  </si>
  <si>
    <t xml:space="preserve">Lưu chuyển tiền thuần trong kỳ </t>
  </si>
  <si>
    <t xml:space="preserve">Cổ tức, lợi nhuận đã trả cho chủ sở hữu </t>
  </si>
  <si>
    <t xml:space="preserve">Tiền chi trả nợ thuê tài chính </t>
  </si>
  <si>
    <r>
      <t xml:space="preserve">TK </t>
    </r>
    <r>
      <rPr>
        <b/>
        <i/>
        <sz val="11"/>
        <color indexed="8"/>
        <rFont val="Times New Roman"/>
        <family val="1"/>
      </rPr>
      <t>BS</t>
    </r>
  </si>
  <si>
    <r>
      <t xml:space="preserve">TK </t>
    </r>
    <r>
      <rPr>
        <b/>
        <i/>
        <sz val="11"/>
        <color indexed="8"/>
        <rFont val="Times New Roman"/>
        <family val="1"/>
      </rPr>
      <t>TB</t>
    </r>
  </si>
  <si>
    <r>
      <t xml:space="preserve">TK </t>
    </r>
    <r>
      <rPr>
        <b/>
        <i/>
        <sz val="11"/>
        <color indexed="8"/>
        <rFont val="Times New Roman"/>
        <family val="1"/>
      </rPr>
      <t>IS</t>
    </r>
  </si>
  <si>
    <t>1388d</t>
  </si>
  <si>
    <t xml:space="preserve"> - Đầu tư vào công ty liên kết</t>
  </si>
  <si>
    <t xml:space="preserve"> - Đầu tư vào công ty liên doanh</t>
  </si>
  <si>
    <t>Thuế tiêu thụ đặc biệt</t>
  </si>
  <si>
    <t>Thuế xuất, nhập khẩu</t>
  </si>
  <si>
    <t xml:space="preserve">Tiền chi trả vốn góp  cho các chủ sở hữu, mua lại cổ phiếu của </t>
  </si>
  <si>
    <t>doanh nghiệp đã phát hành</t>
  </si>
  <si>
    <t>Thuế thu nhập doanh nghiệp</t>
  </si>
  <si>
    <t>Thuế nhà đất, tiền thuê đất</t>
  </si>
  <si>
    <t>3332n</t>
  </si>
  <si>
    <t>3333n</t>
  </si>
  <si>
    <t>3334n</t>
  </si>
  <si>
    <t>3337n</t>
  </si>
  <si>
    <t>3338n</t>
  </si>
  <si>
    <t>3339n</t>
  </si>
  <si>
    <t xml:space="preserve"> - Phí, lệ phí và các khoản phải nộp khác</t>
  </si>
  <si>
    <t xml:space="preserve"> - Thuế tiêu thụ đặc biệt</t>
  </si>
  <si>
    <t xml:space="preserve"> - Thuế nhà đất, tiền thuê đất</t>
  </si>
  <si>
    <t xml:space="preserve"> - Thuế khác</t>
  </si>
  <si>
    <t xml:space="preserve"> - Nguồn kinh phí sự nghiệp</t>
  </si>
  <si>
    <t xml:space="preserve"> - Chi sự nghiệp</t>
  </si>
  <si>
    <t>Tiền chi trả nợ gốc vay</t>
  </si>
  <si>
    <t>Tiền vay ngắn hạn, dài hạn nhận được</t>
  </si>
  <si>
    <t>Tiền thu từ phát hành cố phiếu, nhận vốn góp của chủ sở hữu</t>
  </si>
  <si>
    <t>III. Lưu chuyển tiền từ hoạt động tài chính</t>
  </si>
  <si>
    <t>Tiền thu hồi đầu tư góp vốn vào đơn vị khác</t>
  </si>
  <si>
    <t>Tiền chi đầu tư góp vốn vào đơn vị khác</t>
  </si>
  <si>
    <t xml:space="preserve">Tiền thu hồi cho vay, bán lại các công cụ nợ của đơn vị khác </t>
  </si>
  <si>
    <t>Tiền chi cho vay, mua các công cụ nợ của đơn vị khác</t>
  </si>
  <si>
    <t xml:space="preserve">Tiền thu từ thanh lý, nhượng bán TSCĐ và các tài sản dài hạn khác </t>
  </si>
  <si>
    <t>Tiền chi để mua sắm, xây dựng TSCĐ và các tài sản dài hạn khác</t>
  </si>
  <si>
    <t>II. Lưu chuyển tiền từ hoạt động đầu tư</t>
  </si>
  <si>
    <t>d) Cổ phiếu</t>
  </si>
  <si>
    <t>Tiền chi khác cho hoạt động kinh doanh</t>
  </si>
  <si>
    <t>Tiền thu khác từ hoạt động kinh doanh</t>
  </si>
  <si>
    <t>Tiền chi trả lãi vay</t>
  </si>
  <si>
    <t>Tiền chi trả cho người lao động</t>
  </si>
  <si>
    <t>Tiền chi trả cho người cung cấp hàng hóa và dịch vụ</t>
  </si>
  <si>
    <t>Tiền thu từ bán hàng, cung cấp dịch vụ và doanh thu khác</t>
  </si>
  <si>
    <t>I. Lưu chuyển tiền từ hoạt động kinh doanh</t>
  </si>
  <si>
    <t>T.đương tiền</t>
  </si>
  <si>
    <t>BÁO CÁO LƯU CHUYỂN TIỀN TỆ</t>
  </si>
  <si>
    <t>Lưu chuyển tiền thuần trong kỳ</t>
  </si>
  <si>
    <t xml:space="preserve">III. Lưu chuyển tiền từ hoạt động tài chính </t>
  </si>
  <si>
    <t>Cộng</t>
  </si>
  <si>
    <t>Tiền thu lãi cho vay, cổ tức và lợi nhuận được chia</t>
  </si>
  <si>
    <t>Cuối kỳ</t>
  </si>
  <si>
    <t>Đầu năm</t>
  </si>
  <si>
    <t xml:space="preserve">II.  Lưu chuyển tiền từ hoạt động đầu tư </t>
  </si>
  <si>
    <t>Đầu kỳ</t>
  </si>
  <si>
    <t>2. Điều chỉnh cho các khoản</t>
  </si>
  <si>
    <t xml:space="preserve">1. Lợi nhuận trước thuế </t>
  </si>
  <si>
    <t>I.  Lưu chuyển tiền từ hoạt động kinh doanh</t>
  </si>
  <si>
    <t>Theo phương pháp gián tiếp</t>
  </si>
  <si>
    <t>Số liệu so sánh là số liệu trên Báo cáo tài chính cho năm tài chính kết thúc ngày 31/12/2004 đã được Công ty ..... kiểm toán. Số liệu này đã được phân loại lại cho phù hợp để so sánh với số liệu năm nay.</t>
  </si>
  <si>
    <t>Số liệu so sánh</t>
  </si>
  <si>
    <t>Giảm</t>
  </si>
  <si>
    <t>Tăng</t>
  </si>
  <si>
    <t xml:space="preserve"> -  Tăng khác</t>
  </si>
  <si>
    <t>vận tải</t>
  </si>
  <si>
    <t>thiết bị</t>
  </si>
  <si>
    <t>Nguyen Xuan Hoa</t>
  </si>
  <si>
    <t>Phương tiện</t>
  </si>
  <si>
    <t xml:space="preserve">Tiền gửi ngân hàng </t>
  </si>
  <si>
    <t>4.</t>
  </si>
  <si>
    <t>3.</t>
  </si>
  <si>
    <t>2.</t>
  </si>
  <si>
    <t>1.</t>
  </si>
  <si>
    <t>Công ty A&amp;A</t>
  </si>
  <si>
    <t>Kỳ này</t>
  </si>
  <si>
    <t>Kỳ trước</t>
  </si>
  <si>
    <t>Ý kiến khách hàng</t>
  </si>
  <si>
    <t xml:space="preserve"> - </t>
  </si>
  <si>
    <t>KHÁCH HÀNG:</t>
  </si>
  <si>
    <t>DANH MỤC TÀI KHOẢN</t>
  </si>
  <si>
    <t>Ảnh hưởng của thay đổi tỷ giá hối đoái quy đổi ngoại tệ</t>
  </si>
  <si>
    <t>A. TÀI SẢN NGẮN HẠN</t>
  </si>
  <si>
    <t>2. Các khoản tương đương tiền</t>
  </si>
  <si>
    <t>1. Đầu tư ngắn hạn</t>
  </si>
  <si>
    <t>1. Phải thu của khách hàng</t>
  </si>
  <si>
    <t>2. Trả trước cho người bán</t>
  </si>
  <si>
    <t>5. Các khoản phải thu khác</t>
  </si>
  <si>
    <t>1. Hàng tồn kho</t>
  </si>
  <si>
    <t>2. Dự phòng giảm giá hàng tồn kho (*)</t>
  </si>
  <si>
    <t>1. Chi phí trả trước ngắn hạn</t>
  </si>
  <si>
    <t>3. Tài sản ngắn hạn khác</t>
  </si>
  <si>
    <t>B. TÀI SẢN DÀI HẠN</t>
  </si>
  <si>
    <t>I. Các khoản phải thu dài hạn</t>
  </si>
  <si>
    <t>1. Phải thu dài hạn của khách hàng</t>
  </si>
  <si>
    <t>II. Tài sản cố định</t>
  </si>
  <si>
    <t>III. Bất động sản đầu tư</t>
  </si>
  <si>
    <t>1. Tài sản cố định hữu hình</t>
  </si>
  <si>
    <t>2. Tài sản cố định thuê tài chính</t>
  </si>
  <si>
    <t>3. Tài sản cố định vô hình</t>
  </si>
  <si>
    <t>4. Chi phí xây dựng cơ bản dở dang</t>
  </si>
  <si>
    <t xml:space="preserve"> - Nguyên giá</t>
  </si>
  <si>
    <t xml:space="preserve"> - Giá trị hao mòn lũy kế</t>
  </si>
  <si>
    <t xml:space="preserve"> - Giá trị hao mòn lũy kế (*)</t>
  </si>
  <si>
    <t>1. Đầu tư vào công ty con</t>
  </si>
  <si>
    <t>2. Đầu tư vào công ty liên kết, liên doanh</t>
  </si>
  <si>
    <t>3. Đầu tư dài hạn khác</t>
  </si>
  <si>
    <t>IV. Các khoản đầu tư tài chính dài hạn</t>
  </si>
  <si>
    <t>V. Tài sản dài hạn khác</t>
  </si>
  <si>
    <t>1. Chi phí trả trước dài hạn</t>
  </si>
  <si>
    <t>2. Tài sản thuế thu nhập hoãn lại</t>
  </si>
  <si>
    <t>3. Tài sản dài hạn khác</t>
  </si>
  <si>
    <t>1. Vay và nợ ngắn hạn</t>
  </si>
  <si>
    <t>2. Phải trả người bán</t>
  </si>
  <si>
    <t>3. Người mua trả tiền trước</t>
  </si>
  <si>
    <t xml:space="preserve">4. Thuế và các khoản phải nộp Nhà nước </t>
  </si>
  <si>
    <t>6. Chi phí phải trả</t>
  </si>
  <si>
    <t>7. Phải trả nội bộ</t>
  </si>
  <si>
    <t>9. Các khoản phải trả, phải nộp khác</t>
  </si>
  <si>
    <t>1. Phải trả dài hạn người bán</t>
  </si>
  <si>
    <t>2. Phải trả dài hạn nội bộ</t>
  </si>
  <si>
    <t>3. Phải trả dài hạn khác</t>
  </si>
  <si>
    <t>4. Vay và nợ dài hạn</t>
  </si>
  <si>
    <t>Đơn vị tính: 1.000 VND</t>
  </si>
  <si>
    <t>5. Thuế thu nhập hoãn lại phải trả</t>
  </si>
  <si>
    <t>I. Vốn chủ sở hữu</t>
  </si>
  <si>
    <t>B. VỐN CHỦ SỞ HỮU</t>
  </si>
  <si>
    <t>1. Vốn đầu tư của chủ sở hữu</t>
  </si>
  <si>
    <t>2. Thặng dư vốn cổ phần</t>
  </si>
  <si>
    <t>V. Tài sản ngắn hạn khác</t>
  </si>
  <si>
    <t>II. Các khoản đầu tư tài chính ngắn hạn</t>
  </si>
  <si>
    <t>I. Tiền và các khoản tương đương tiền</t>
  </si>
  <si>
    <t>A. NỢ PHẢI TRẢ</t>
  </si>
  <si>
    <t>2. Nguồn kinh phí</t>
  </si>
  <si>
    <t>1. Quỹ khen thưởng, phúc lợi</t>
  </si>
  <si>
    <t>3. Nguồn kinh phí đã hình thành TSCĐ</t>
  </si>
  <si>
    <t>Đ/c Nợ</t>
  </si>
  <si>
    <t>Đ/c Có</t>
  </si>
  <si>
    <t>001</t>
  </si>
  <si>
    <t>002</t>
  </si>
  <si>
    <t>003</t>
  </si>
  <si>
    <t>004</t>
  </si>
  <si>
    <t>005</t>
  </si>
  <si>
    <t>006</t>
  </si>
  <si>
    <t>1. Doanh thu bán hàng và cung cấp dịch vụ</t>
  </si>
  <si>
    <t>2. Các khoản giảm trừ</t>
  </si>
  <si>
    <t>4. Giá vốn hàng bán</t>
  </si>
  <si>
    <t>5. Lợi nhuận gộp về bán hàng
    và cung cấp dịch vụ</t>
  </si>
  <si>
    <t>3. Doanh thu thuần bán hàng
    và cung cấp dịch vụ</t>
  </si>
  <si>
    <t xml:space="preserve">1. Tài sản thuê ngoài </t>
  </si>
  <si>
    <t>2. Vật tư, hàng hóa nhận giữ hộ, nhận gia công</t>
  </si>
  <si>
    <t>3. Hàng hóa nhận bán hộ, nhận ký gửi</t>
  </si>
  <si>
    <t>4. Nợ khó đòi đã xử lý</t>
  </si>
  <si>
    <t>6. Doanh thu hoạt động tài chính</t>
  </si>
  <si>
    <t>7. Chi phí tài chính</t>
  </si>
  <si>
    <t>8. Chi phí bán hàng</t>
  </si>
  <si>
    <t>9. Chi phí quản lý doanh nghiệp</t>
  </si>
  <si>
    <t xml:space="preserve">10. Lợi nhuận thuần từ hoạt động kinh doanh </t>
  </si>
  <si>
    <t>11. Thu nhập khác</t>
  </si>
  <si>
    <t xml:space="preserve">12. Chi phí khác </t>
  </si>
  <si>
    <t>13. Lợi nhuận khác</t>
  </si>
  <si>
    <t xml:space="preserve">14. Tổng lợi nhuận kế toán trước thuế </t>
  </si>
  <si>
    <t xml:space="preserve"> - Trong đó: Chi phí lãi vay</t>
  </si>
  <si>
    <t>Năm nay</t>
  </si>
  <si>
    <t>Kỳ kế toán</t>
  </si>
  <si>
    <t>Tiền chi nộp thuế thu nhập doanh nghiệp</t>
  </si>
  <si>
    <t>5.</t>
  </si>
  <si>
    <t>6.</t>
  </si>
  <si>
    <t>7.</t>
  </si>
  <si>
    <t>-</t>
  </si>
  <si>
    <t>Accrued expenses</t>
  </si>
  <si>
    <t xml:space="preserve"> - Tạm ứng</t>
  </si>
  <si>
    <t xml:space="preserve"> - Tài sản thiếu chờ xử lý</t>
  </si>
  <si>
    <t xml:space="preserve"> - Phải thu khác</t>
  </si>
  <si>
    <t>Chi phí sản xuất kinh doanh dở dang</t>
  </si>
  <si>
    <t>Cộng giá gốc của hàng tồn kho</t>
  </si>
  <si>
    <t xml:space="preserve"> - Thuế thu nhập doanh nghiệp</t>
  </si>
  <si>
    <t>Phải thu dài hạn khác</t>
  </si>
  <si>
    <t xml:space="preserve"> - Giảm khác</t>
  </si>
  <si>
    <t>Khoản mục</t>
  </si>
  <si>
    <t>Quyền sử</t>
  </si>
  <si>
    <t>dụng đất</t>
  </si>
  <si>
    <t>Bản quyền,</t>
  </si>
  <si>
    <t>bằng sáng chế</t>
  </si>
  <si>
    <t>Nhãn hiệu</t>
  </si>
  <si>
    <t>hàng hóa</t>
  </si>
  <si>
    <t>Phần mềm</t>
  </si>
  <si>
    <t>máy tính</t>
  </si>
  <si>
    <t xml:space="preserve"> -  Tạo ra từ nội bộ DN</t>
  </si>
  <si>
    <t xml:space="preserve"> - Thanh lý, nhượng bán</t>
  </si>
  <si>
    <t>Phải thu về cổ tức và lợi nhuận được chia</t>
  </si>
  <si>
    <t>Phải thu người lao động</t>
  </si>
  <si>
    <t>Quyền sử dụng đất</t>
  </si>
  <si>
    <t>Nhà</t>
  </si>
  <si>
    <t>Nhà và quyền sử dụng đất</t>
  </si>
  <si>
    <t>Thuyết minh số liệu và giải trình khác theo yêu cầu của Chuẩn mực 05</t>
  </si>
  <si>
    <t xml:space="preserve"> - Cho vay dài hạn</t>
  </si>
  <si>
    <t xml:space="preserve"> - Đầu tư dài hạn khác</t>
  </si>
  <si>
    <t>Số dư đầu năm</t>
  </si>
  <si>
    <t>Nguyễn Xuân Hoà</t>
  </si>
  <si>
    <t>Phải thu về cổ phần hoá</t>
  </si>
  <si>
    <t>Tài sản thuế thu nhập hoãn lại</t>
  </si>
  <si>
    <t>Thuế thu nhập cá nhân</t>
  </si>
  <si>
    <t>Thuế tài nguyên</t>
  </si>
  <si>
    <t>Các loại thuế khác</t>
  </si>
  <si>
    <t xml:space="preserve">Phí, lệ phí và các khoản phải nộp khác </t>
  </si>
  <si>
    <t>Thuế thu nhập hoãn lại phải trả</t>
  </si>
  <si>
    <t xml:space="preserve"> - Thuế xuất, nhập khẩu</t>
  </si>
  <si>
    <t>Quỹ dự phòng trợ cấp mất việc làm</t>
  </si>
  <si>
    <t>Phải trả dài hạn nội bộ</t>
  </si>
  <si>
    <t>Phải trả dài hạn nội bộ về cấp vốn</t>
  </si>
  <si>
    <t>Vay dài hạn nội bộ</t>
  </si>
  <si>
    <t>Phải trả dài hạn nội bộ khác</t>
  </si>
  <si>
    <t>Các khoản vay và nợ dài hạn</t>
  </si>
  <si>
    <t>Vay ngân hàng</t>
  </si>
  <si>
    <t>Vay đối tượng khác</t>
  </si>
  <si>
    <t>Thuê tài chính</t>
  </si>
  <si>
    <t>* Giá trị trái phiếu có thể chuyển đổi</t>
  </si>
  <si>
    <t>* Thời hạn thanh toán trái phiếu</t>
  </si>
  <si>
    <t>Các khoản nợ thuê tài chính</t>
  </si>
  <si>
    <t>Tổng khoản thanh toán tiền thuê tài chính</t>
  </si>
  <si>
    <t>Trả tiền
lãi thuê</t>
  </si>
  <si>
    <t>Trả nợ gốc</t>
  </si>
  <si>
    <t>Dưới 1 năm</t>
  </si>
  <si>
    <t>Từ 1-5 năm</t>
  </si>
  <si>
    <t>Trên 5 năm</t>
  </si>
  <si>
    <t>Vốn chủ sở hữu</t>
  </si>
  <si>
    <t>Lợi nhuận sau thuế chưa phân phối</t>
  </si>
  <si>
    <t>Vốn đầu tư của chủ sở hữu</t>
  </si>
  <si>
    <t>Cổ tức, lợi nhuận đã chia</t>
  </si>
  <si>
    <t xml:space="preserve"> - Cổ tức đã công bố trên cổ phiếu ưu đãi</t>
  </si>
  <si>
    <t>Cổ tức của cổ phiếu ưu đãi lũy kế chưa được ghi nhận</t>
  </si>
  <si>
    <t xml:space="preserve"> - Cổ phiếu ưu đãi</t>
  </si>
  <si>
    <t>Số lượng cổ phiếu được mua lại</t>
  </si>
  <si>
    <t>Số lượng cổ phiếu đang lưu hành</t>
  </si>
  <si>
    <t>…</t>
  </si>
  <si>
    <t>VỐN CHỦ SỞ HỮU</t>
  </si>
  <si>
    <t>b) Chi tiết vốn đầu tư của chủ sở hữu</t>
  </si>
  <si>
    <t>Vốn góp của Nhà nước</t>
  </si>
  <si>
    <t xml:space="preserve">5. Ngoại tệ các loại </t>
  </si>
  <si>
    <t>Vốn góp của các đối tượng khác</t>
  </si>
  <si>
    <t xml:space="preserve"> - Do thể nhân nắm giữ</t>
  </si>
  <si>
    <t>c) Các giao dịch về vốn với các chủ sở hữu và phân phối cổ tức, chia lợi nhuận</t>
  </si>
  <si>
    <t>%</t>
  </si>
  <si>
    <t xml:space="preserve"> * Giá trị trái phiếu đã chuyển thành cổ phiếu trong năm</t>
  </si>
  <si>
    <t xml:space="preserve"> * Số lượng cổ phiếu quỹ</t>
  </si>
  <si>
    <t>d) Cổ tức</t>
  </si>
  <si>
    <t>Cổ tức đã công bố sau ngày kết thúc kỳ kế toán năm</t>
  </si>
  <si>
    <t xml:space="preserve"> - Cổ tức đã công bố trên cổ phiếu phổ thông:</t>
  </si>
  <si>
    <t>Số lượng cổ phiếu đăng ký phát hành</t>
  </si>
  <si>
    <t xml:space="preserve"> - Cổ phiếu phổ thông</t>
  </si>
  <si>
    <t>* Mệnh giá cổ phiếu đang lưu hành:</t>
  </si>
  <si>
    <t>e) Các quỹ của công ty</t>
  </si>
  <si>
    <t>TỔNG DOANH THU BÁN HÀNG VÀ CUNG CẤP DỊCH VỤ</t>
  </si>
  <si>
    <t>Doanh thu cung cấp dịch vụ</t>
  </si>
  <si>
    <t>PHẢI THU NỘI BỘ</t>
  </si>
  <si>
    <t>Cho vay nội bộ</t>
  </si>
  <si>
    <t>Phải thu nội bộ khác</t>
  </si>
  <si>
    <t>Doanh thu</t>
  </si>
  <si>
    <t xml:space="preserve"> - Doanh thu bán hàng</t>
  </si>
  <si>
    <t xml:space="preserve"> - Doanh thu cung cấp dịch vụ</t>
  </si>
  <si>
    <t>Các khoản giảm trừ doanh thu</t>
  </si>
  <si>
    <t xml:space="preserve"> - Chiết khấu thương mại</t>
  </si>
  <si>
    <t xml:space="preserve"> - Giảm giá hàng bán</t>
  </si>
  <si>
    <t xml:space="preserve"> - Hàng bán bị trả lại</t>
  </si>
  <si>
    <t xml:space="preserve"> - Thuế GTGT (trực tiếp) phải nộp</t>
  </si>
  <si>
    <t xml:space="preserve"> - Doanh thu thuần trao đổi dịch vụ</t>
  </si>
  <si>
    <t>Lãi tiền gửi, tiền cho vay</t>
  </si>
  <si>
    <t xml:space="preserve"> - Vốn góp đầu kỳ</t>
  </si>
  <si>
    <t xml:space="preserve"> - Vốn góp tăng trong kỳ</t>
  </si>
  <si>
    <t xml:space="preserve"> - Vốn góp giảm trong kỳ</t>
  </si>
  <si>
    <t xml:space="preserve"> - Vốn góp cuối kỳ</t>
  </si>
  <si>
    <t>Lãi đầu tư trái phiếu, kỳ phiếu, tín phiếu</t>
  </si>
  <si>
    <t>Cổ tức, lợi nhuận được chia</t>
  </si>
  <si>
    <t>Lãi bán ngoại tệ</t>
  </si>
  <si>
    <t>Lãi bán hàng trả chậm</t>
  </si>
  <si>
    <t>Doanh thu hoạt động tài chính khác</t>
  </si>
  <si>
    <t>Doanh thu hợp đồng xây dựng</t>
  </si>
  <si>
    <t>Tổng doanh thu lũy kế của HĐXD được ghi nhận đến thời điểm lập BCTC</t>
  </si>
  <si>
    <t>Doanh thu của HĐXD được ghi nhận trong kỳ</t>
  </si>
  <si>
    <t>Số tiền còn phải trả cho khách hàng liên quan đến HĐXD</t>
  </si>
  <si>
    <t>Số tiền còn phải thu của khách hàng liên quan đến HĐXD</t>
  </si>
  <si>
    <t>Giá vốn của thành phẩm đã cung cấp</t>
  </si>
  <si>
    <t>Giá vốn của hàng hóa đã cung cấp</t>
  </si>
  <si>
    <t>Giá vốn của dịch vụ đã cung cấp</t>
  </si>
  <si>
    <t>..</t>
  </si>
  <si>
    <t>Lỗ do thanh lý các khoản đầu tư ngắn hạn</t>
  </si>
  <si>
    <t>Lỗ phát sinh khi bán ngoại tệ</t>
  </si>
  <si>
    <t>Chi phí sản xuất kinh doanh theo yếu tố</t>
  </si>
  <si>
    <t>Chi phí nguyên liệu, vật liệu</t>
  </si>
  <si>
    <t>Chi phí nhân công</t>
  </si>
  <si>
    <t>Chi phí khấu hao TSCĐ</t>
  </si>
  <si>
    <t>Chi phí dịch vụ mua ngoài</t>
  </si>
  <si>
    <t>Chi phí khác bằng tiền</t>
  </si>
  <si>
    <t>Thuế GTGT đầu vào được khấu trừ của DA KCN Hoàng Mai</t>
  </si>
  <si>
    <t>Tiền và các khoản tương đương tiền cuối kỳ</t>
  </si>
  <si>
    <t>Các giao dịch không bằng tiền</t>
  </si>
  <si>
    <t>Mua tài sản bằng cách nhận các khoản nợ liên quan trực tiếp</t>
  </si>
  <si>
    <t xml:space="preserve"> hoặc thông qua nghiệp vụ cho thuê tài chính</t>
  </si>
  <si>
    <t>Mua doanh nghiệp thông qua phát hành cổ phiếu</t>
  </si>
  <si>
    <t>Mua và thanh lý công ty con hoặc đơn vị kinh doanh khác trong kỳ báo cáo</t>
  </si>
  <si>
    <t>Tổng giá trị mua hoặc thanh lý</t>
  </si>
  <si>
    <t>Quỹ khen thưởng</t>
  </si>
  <si>
    <t>Quỹ phúc lợi</t>
  </si>
  <si>
    <t>Phần giá trị mua hoặc thanh lý được thanh toán bằng tiền</t>
  </si>
  <si>
    <t xml:space="preserve"> và các khoản tương đương tiền</t>
  </si>
  <si>
    <t>Số tiền và các khoản tương đương tiền thực có trong công ty con</t>
  </si>
  <si>
    <t xml:space="preserve"> hoặc đơn vị kinh doanh khác được mua hoặc thanh lý</t>
  </si>
  <si>
    <t>Phần giá trị tài sản và công nợ không phải là tiền và các khoản tương đương tiền</t>
  </si>
  <si>
    <t xml:space="preserve"> trong công ty con hoặc đơn vị kinh doanh khác được mua hoặc thanh lý trong kỳ</t>
  </si>
  <si>
    <t xml:space="preserve"> - Đầu tư tài chính ngắn hạn</t>
  </si>
  <si>
    <t xml:space="preserve"> - Các khoản phải thu</t>
  </si>
  <si>
    <t xml:space="preserve"> - Hàng tồn kho</t>
  </si>
  <si>
    <t xml:space="preserve"> - Tài sản cố định</t>
  </si>
  <si>
    <t xml:space="preserve"> - Đầu tư tài chính dài hạn</t>
  </si>
  <si>
    <t xml:space="preserve"> - Nợ ngắn hạn</t>
  </si>
  <si>
    <t xml:space="preserve"> - Nợ dài hạn</t>
  </si>
  <si>
    <t>Báo cáo</t>
  </si>
  <si>
    <t>Sau điều chỉnh</t>
  </si>
  <si>
    <t>1. Tiền</t>
  </si>
  <si>
    <t>4. Excess of contract work-in-progress</t>
  </si>
  <si>
    <t xml:space="preserve">    over progress billings</t>
  </si>
  <si>
    <t>8. Excess of progress billings</t>
  </si>
  <si>
    <t xml:space="preserve">    over contract work- in- progress</t>
  </si>
  <si>
    <t xml:space="preserve"> - In which, interest payable:</t>
  </si>
  <si>
    <t xml:space="preserve"> - Tiền gửi ngân hàng</t>
  </si>
  <si>
    <t xml:space="preserve"> - Tiền đang chuyển</t>
  </si>
  <si>
    <t>111a</t>
  </si>
  <si>
    <t>111b</t>
  </si>
  <si>
    <t>08</t>
  </si>
  <si>
    <t xml:space="preserve">3. Lợi nhuận từ hoạt động kinh doanh trước thay đổi vốn lưu động </t>
  </si>
  <si>
    <t xml:space="preserve"> - Khấu hao tài sản cố định</t>
  </si>
  <si>
    <t xml:space="preserve"> -  Các khoản dự phòng</t>
  </si>
  <si>
    <t xml:space="preserve"> -  Lãi, lỗ chênh lệch tỷ giá hối đoái chưa thực hiện</t>
  </si>
  <si>
    <t xml:space="preserve"> -  Lãi, lỗ từ hoạt động đầu tư</t>
  </si>
  <si>
    <t xml:space="preserve"> -  Chi phí lãi vay</t>
  </si>
  <si>
    <t xml:space="preserve"> - Tăng, giảm các khoản phải thu</t>
  </si>
  <si>
    <t xml:space="preserve"> - Tăng, giảm hàng tồn kho</t>
  </si>
  <si>
    <t xml:space="preserve"> - Tăng, giảm các khoản phải trả (không kể lãi vay phải trả, thuế thu </t>
  </si>
  <si>
    <t>nhập doanh nghiệp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</si>
  <si>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</si>
  <si>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</si>
  <si>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</si>
  <si>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</si>
  <si>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</si>
  <si>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09</t>
  </si>
  <si>
    <t>10</t>
  </si>
  <si>
    <t>11</t>
  </si>
  <si>
    <t>12</t>
  </si>
  <si>
    <t>13</t>
  </si>
  <si>
    <t>14</t>
  </si>
  <si>
    <t>15</t>
  </si>
  <si>
    <t>16</t>
  </si>
  <si>
    <t>30</t>
  </si>
  <si>
    <t xml:space="preserve">  doanh nghiệp đã phát hành</t>
  </si>
  <si>
    <t>Tiền chi trả vốn góp  cho các chủ sở hữu, mua lại cổ phiếu của</t>
  </si>
  <si>
    <t>50</t>
  </si>
  <si>
    <t>60</t>
  </si>
  <si>
    <t>61</t>
  </si>
  <si>
    <t>70</t>
  </si>
  <si>
    <t>4. Phải thu theo tiến độ kế hoạch HĐXD</t>
  </si>
  <si>
    <t>5. Dự phòng phải thu dài hạn khó đòi (*)</t>
  </si>
  <si>
    <t>4. Dự phòng giảm giá đầu tư tài chính dài hạn (*)</t>
  </si>
  <si>
    <t>8. Phải trả theo tiến độ kế hoạch HĐXD</t>
  </si>
  <si>
    <t>4. Cổ phiếu ngân quỹ (*)</t>
  </si>
  <si>
    <t>10. Lợi nhuận chưa phân phối</t>
  </si>
  <si>
    <t>111c</t>
  </si>
  <si>
    <t>121a</t>
  </si>
  <si>
    <t>121b</t>
  </si>
  <si>
    <t xml:space="preserve"> - Đầu tư chứng khoán ngắn hạn</t>
  </si>
  <si>
    <t xml:space="preserve"> - Đầu tư ngắn hạn khác</t>
  </si>
  <si>
    <t xml:space="preserve"> - Hàng mua đang đi đường</t>
  </si>
  <si>
    <t xml:space="preserve"> - Nguyên vật liệu</t>
  </si>
  <si>
    <t xml:space="preserve"> - Công cụ, dụng cụ</t>
  </si>
  <si>
    <t xml:space="preserve"> - Chi phí SXKD dở dang</t>
  </si>
  <si>
    <t xml:space="preserve"> - Thành phẩm</t>
  </si>
  <si>
    <t xml:space="preserve"> - Hàng hóa</t>
  </si>
  <si>
    <t xml:space="preserve"> - Hàng gửi bán</t>
  </si>
  <si>
    <t>141a</t>
  </si>
  <si>
    <t>141b</t>
  </si>
  <si>
    <t>141c</t>
  </si>
  <si>
    <t>141d</t>
  </si>
  <si>
    <t>141e</t>
  </si>
  <si>
    <t>141f</t>
  </si>
  <si>
    <t>141g</t>
  </si>
  <si>
    <t>131d</t>
  </si>
  <si>
    <t>331d</t>
  </si>
  <si>
    <t>139d</t>
  </si>
  <si>
    <t>336d</t>
  </si>
  <si>
    <t>121t</t>
  </si>
  <si>
    <t>ASSETS</t>
  </si>
  <si>
    <t>1. Cash</t>
  </si>
  <si>
    <t>2. Cash equivalents</t>
  </si>
  <si>
    <t>II. Short-term investments</t>
  </si>
  <si>
    <t>1. Short-term investments</t>
  </si>
  <si>
    <t>6. Provision for doubtful debts</t>
  </si>
  <si>
    <t>IV. Inventories</t>
  </si>
  <si>
    <t>1. Inventories</t>
  </si>
  <si>
    <t>2. Provision for inventories</t>
  </si>
  <si>
    <t>V. Other current assets</t>
  </si>
  <si>
    <t>4. Provision for doubtful debts</t>
  </si>
  <si>
    <t>II. Fixed assets</t>
  </si>
  <si>
    <t>1. Tangible fixed assets</t>
  </si>
  <si>
    <t>3. Intangible fixed assets</t>
  </si>
  <si>
    <t>2. Finance lease fixed assets</t>
  </si>
  <si>
    <t>IV. Long- term investments</t>
  </si>
  <si>
    <t>1. Investment in subsidiaries</t>
  </si>
  <si>
    <t>2. Investments in associates, joint- ventures</t>
  </si>
  <si>
    <t>4. Provision for  diminution in the value</t>
  </si>
  <si>
    <t>V. Other long- term assets</t>
  </si>
  <si>
    <t>3. Other long- term assets</t>
  </si>
  <si>
    <t>TOTAL ASSETS</t>
  </si>
  <si>
    <t>RESOURCES</t>
  </si>
  <si>
    <t>A. LIABILITIES</t>
  </si>
  <si>
    <t>I. Current liabilities</t>
  </si>
  <si>
    <t>3. Advances from customers</t>
  </si>
  <si>
    <t xml:space="preserve">4. Taxes payable to State Treasury </t>
  </si>
  <si>
    <t>3. Other long- term investments</t>
  </si>
  <si>
    <t>9. Other payables</t>
  </si>
  <si>
    <t>II. Long- term borrowings and liabilities</t>
  </si>
  <si>
    <t>5. Deferred tax liabilities</t>
  </si>
  <si>
    <t>B. EQUITY</t>
  </si>
  <si>
    <t>I. Equity</t>
  </si>
  <si>
    <t>1. Contributed capital</t>
  </si>
  <si>
    <t>2. Capital surplus</t>
  </si>
  <si>
    <t>3. Treasury stocks</t>
  </si>
  <si>
    <t>4. Differences upon asset revaluation</t>
  </si>
  <si>
    <t>7. Financial reserves</t>
  </si>
  <si>
    <t>8. Other equity funds</t>
  </si>
  <si>
    <t>9. Retained profits/(accumulated losses)</t>
  </si>
  <si>
    <t>BALANCE SHEET</t>
  </si>
  <si>
    <t>As at 31 December 2005</t>
  </si>
  <si>
    <t>Note</t>
  </si>
  <si>
    <t>Opening</t>
  </si>
  <si>
    <t>Closing</t>
  </si>
  <si>
    <t>This year</t>
  </si>
  <si>
    <t>Last year</t>
  </si>
  <si>
    <t>Director</t>
  </si>
  <si>
    <t>Chief Accountant</t>
  </si>
  <si>
    <t>Prepared by</t>
  </si>
  <si>
    <t>INCOME STATEMENT</t>
  </si>
  <si>
    <t xml:space="preserve">    of long- term investments</t>
  </si>
  <si>
    <t xml:space="preserve"> - Cost</t>
  </si>
  <si>
    <t>3. Other current assets</t>
  </si>
  <si>
    <t>Year 2005</t>
  </si>
  <si>
    <t>CASH FLOW STATEMENT</t>
  </si>
  <si>
    <t>Direct method</t>
  </si>
  <si>
    <t>TIẾNG VIỆT</t>
  </si>
  <si>
    <t>ENGLISH</t>
  </si>
  <si>
    <t>Name of Director</t>
  </si>
  <si>
    <t>Name of Chief Acc</t>
  </si>
  <si>
    <t>Ngày kết thúc:</t>
  </si>
  <si>
    <t>ABC JSC</t>
  </si>
  <si>
    <t>XYZ street, Hanoi</t>
  </si>
  <si>
    <t>Tên tài khoản</t>
  </si>
  <si>
    <t>Lợi nhuận thay đổi</t>
  </si>
  <si>
    <t>TỔNG HỢP BÁO CÁO TÀI CHÍNH ĐIỀU CHỈNH</t>
  </si>
  <si>
    <t xml:space="preserve"> - Nhận ký quỹ, ký cược ngắn hạn</t>
  </si>
  <si>
    <t>PHẢI TRẢ DÀI HẠN NỘI BỘ</t>
  </si>
  <si>
    <t>VAY DÀI HẠN VÀ NỢ DÀI HẠN</t>
  </si>
  <si>
    <t xml:space="preserve"> - Vay ngân hàng</t>
  </si>
  <si>
    <t xml:space="preserve"> - Vay đối tượng khác</t>
  </si>
  <si>
    <t xml:space="preserve"> - Thuê tài chính</t>
  </si>
  <si>
    <t xml:space="preserve"> - Nợ dài hạn khác</t>
  </si>
  <si>
    <t>Các khoản vay dài hạn</t>
  </si>
  <si>
    <t>Từ 1 năm trở xuống</t>
  </si>
  <si>
    <t>Từ 1 năm đến 5 năm</t>
  </si>
  <si>
    <t>TÀI SẢN THUẾ THU NHẬP HOÃN LẠI VÀ THUẾ THU NHẬP HOÃN LẠI PHẢI TRẢ</t>
  </si>
  <si>
    <t>a) Tài sản thuế thu nhập hoãn lại</t>
  </si>
  <si>
    <t>Tài sản thuế thu nhập hoãn lại liên quan đến khoản chênh lệch tạm thời được khấu trừ</t>
  </si>
  <si>
    <t>Tài sản thuế thu nhập hoãn lại liên quan đến khoản lỗ tính thuế chưa sử dụng</t>
  </si>
  <si>
    <t>Tài sản thuế thu nhập hoãn lại liên quan đến khoản ưu đãi tính thuế chưa sử dụng</t>
  </si>
  <si>
    <t>Khoản hoàn nhập tài sản thuế thu nhập hoãn lại đã được ghi nhận từ các năm trước</t>
  </si>
  <si>
    <t>b) Thuế thu nhập hoãn lại phải trả</t>
  </si>
  <si>
    <t>Thuế thu nhập hoãn lại phải trả phát sinh từ các khoản chênh lệch tạm thời chịu thuế</t>
  </si>
  <si>
    <t>Khoản hoàn nhập thuế thu nhập hoãn lại phải trả đã được ghi nhận từ các năm trước</t>
  </si>
  <si>
    <t>a) Bảng đối chiếu biến động của vốn chủ sở hữu</t>
  </si>
  <si>
    <t>Số dư đầu năm trước</t>
  </si>
  <si>
    <t>Tăng vốn trong năm trước</t>
  </si>
  <si>
    <t>Lãi trong năm trước</t>
  </si>
  <si>
    <t>KIỂM TRA SỐ LIỆU</t>
  </si>
  <si>
    <t>Tổng nguồn vốn</t>
  </si>
  <si>
    <t>Bảng Cân đối kế toán</t>
  </si>
  <si>
    <t>Kết quả</t>
  </si>
  <si>
    <t>Báo cáo Kết quả kinh doanh</t>
  </si>
  <si>
    <t>CHỈ TIÊU NGOÀI BẢNG CĐKT</t>
  </si>
  <si>
    <t>Lợi nhuận kế toán trước thuế</t>
  </si>
  <si>
    <t>Người lập báo cáo</t>
  </si>
  <si>
    <t xml:space="preserve"> - Khoản mục Lợi nhuận chưa phân phối</t>
  </si>
  <si>
    <t xml:space="preserve"> - Đ/c TK 421 không ảnh hưởng đến KQKD</t>
  </si>
  <si>
    <t>Quyết toán thuế của Công ty sẽ chịu sự kiểm tra của cơ quan thuế. Do việc áp dụng luật và các quy định về thuế đối với nhiều loại giao dịch khác nhau có thể được giải thích theo nhiều cách khác nhau, số thuế được trình bày trên Báo cáo tài chính có thể bị thay đổi theo quyết định của cơ quan thuế.</t>
  </si>
  <si>
    <t xml:space="preserve"> - Ký cược, ký quỹ dài hạn</t>
  </si>
  <si>
    <t>Financial Statements</t>
  </si>
  <si>
    <t>2. Provision for diminution in the value</t>
  </si>
  <si>
    <t>III. Accounts receivable-short-term</t>
  </si>
  <si>
    <t>1. Accounts receivable- trade</t>
  </si>
  <si>
    <t>2. Prepayments of suppliers</t>
  </si>
  <si>
    <t>3. Inter-company receivable</t>
  </si>
  <si>
    <t>5. Other receivables</t>
  </si>
  <si>
    <t>1. Short- term prepayments</t>
  </si>
  <si>
    <t>2. Taxes receivable</t>
  </si>
  <si>
    <t>I. Accounts receivable-long-term</t>
  </si>
  <si>
    <t>1. Accounts receivable- long-trade</t>
  </si>
  <si>
    <t>2. Inter-company receivable</t>
  </si>
  <si>
    <t>3. Other receivable</t>
  </si>
  <si>
    <t xml:space="preserve"> - Accumulated depreciation</t>
  </si>
  <si>
    <t>4. Construction in progress</t>
  </si>
  <si>
    <t>III. Investment property</t>
  </si>
  <si>
    <t>1. Long- term prepayments</t>
  </si>
  <si>
    <t>2. Deferred tax assets</t>
  </si>
  <si>
    <t>1. Short-term borrowings and liabilities</t>
  </si>
  <si>
    <t>2. Accounts payable-trade</t>
  </si>
  <si>
    <t>5. Payables to employees</t>
  </si>
  <si>
    <t>6. Accrued expenses</t>
  </si>
  <si>
    <t>7. Inter-company payables</t>
  </si>
  <si>
    <t>Hà Nội, ngày … tháng … năm 2005</t>
  </si>
  <si>
    <t>1. Accounts payables-trade</t>
  </si>
  <si>
    <t>2. Inter-company payables</t>
  </si>
  <si>
    <t>3. Other long-term liabilities</t>
  </si>
  <si>
    <t>4. Long-term borrowings and liabilities</t>
  </si>
  <si>
    <t>5. Foreign exchange differences</t>
  </si>
  <si>
    <t>6. Investments and development funds</t>
  </si>
  <si>
    <t>II. Other sources and funds</t>
  </si>
  <si>
    <t>1. Rewards and social welfare funds</t>
  </si>
  <si>
    <t>2. Management reserves</t>
  </si>
  <si>
    <t>3. Reserves to form fixed assets</t>
  </si>
  <si>
    <t>TOTAL RESOURCES</t>
  </si>
  <si>
    <t>OFF BALANCE SHEET ITEMS</t>
  </si>
  <si>
    <t>ITEMS</t>
  </si>
  <si>
    <t>1. Operating leased assets</t>
  </si>
  <si>
    <t>2. Materials &amp; goods on custody or for processing</t>
  </si>
  <si>
    <t>3. Goods under trust or on consignment</t>
  </si>
  <si>
    <t>4. Bad debts written off</t>
  </si>
  <si>
    <t>5. Foreign currencies</t>
  </si>
  <si>
    <t>6. Operating expenditure budget</t>
  </si>
  <si>
    <t>1. Total revenue</t>
  </si>
  <si>
    <t>2. Sales reductions</t>
  </si>
  <si>
    <t>3. Net sales</t>
  </si>
  <si>
    <t xml:space="preserve">    from provision of goods or services</t>
  </si>
  <si>
    <t>4. Cost of sales</t>
  </si>
  <si>
    <t>5. Gross profit/ loss</t>
  </si>
  <si>
    <t>6. Income from financial activities</t>
  </si>
  <si>
    <t>7. Financial expenses</t>
  </si>
  <si>
    <t>8. Selling expenses</t>
  </si>
  <si>
    <t>9. General and administrative expenses</t>
  </si>
  <si>
    <t>10. Net profit from operating activities</t>
  </si>
  <si>
    <t>11. Other income</t>
  </si>
  <si>
    <t>12. Other expenses</t>
  </si>
  <si>
    <t>13. Other profits</t>
  </si>
  <si>
    <t>14. Profits/ (loss) before tax</t>
  </si>
  <si>
    <t>15. Corporate income tax</t>
  </si>
  <si>
    <t>16. Profits/ (loss) after tax</t>
  </si>
  <si>
    <t>Items</t>
  </si>
  <si>
    <t>I. Cash flows from operating activities</t>
  </si>
  <si>
    <t xml:space="preserve">Cash received from sales of goods and services </t>
  </si>
  <si>
    <t>Cash paid to suppliers</t>
  </si>
  <si>
    <t>Cash paid to employees</t>
  </si>
  <si>
    <t>Interest paid</t>
  </si>
  <si>
    <t>Corporate income tax paid</t>
  </si>
  <si>
    <t>Other cash inflows from operating activities</t>
  </si>
  <si>
    <t>Other cash outflows from operating activities</t>
  </si>
  <si>
    <t>II. Cash flows from investing activities</t>
  </si>
  <si>
    <t>Cash paid for purchase or construction of fixed assets or other long-term assets</t>
  </si>
  <si>
    <t>Proceeds from disposal of fixed assets or other long-term assets</t>
  </si>
  <si>
    <t>Cash paid for purchase or borrowing of others' loans</t>
  </si>
  <si>
    <t>Proceeds from sale or lending of others' loans</t>
  </si>
  <si>
    <t>Investments in other entities</t>
  </si>
  <si>
    <t>Withdrawals of investments in other entities</t>
  </si>
  <si>
    <t>Proceeds from loan interest, dividends and shared profits</t>
  </si>
  <si>
    <t>III. Cash flows from financing activities</t>
  </si>
  <si>
    <t>Proceeds from share issuance, receipt of capital contribution</t>
  </si>
  <si>
    <t>Payments for share returns to shareholders and buy back</t>
  </si>
  <si>
    <t>Receipts from short term and long term loans</t>
  </si>
  <si>
    <t>Payments of loan principals</t>
  </si>
  <si>
    <t>Finance lease repayments</t>
  </si>
  <si>
    <t>Dividends and profits paid to share owners</t>
  </si>
  <si>
    <t>Net cash flows in the period</t>
  </si>
  <si>
    <t>Cash and cash equivalents - opening balance</t>
  </si>
  <si>
    <t>Impact of foreign exchange differences</t>
  </si>
  <si>
    <t>Cash and cash equivalents - closing balance</t>
  </si>
  <si>
    <t>Indirect method</t>
  </si>
  <si>
    <t>1. Profits before tax</t>
  </si>
  <si>
    <t>2. Adjustments for the followings:</t>
  </si>
  <si>
    <t>+  Depreciation of fixed assets</t>
  </si>
  <si>
    <t>+  Provisions</t>
  </si>
  <si>
    <t>-  (Profits)/loss from unrealized foreign exchange conversions</t>
  </si>
  <si>
    <t>-  (Profits)/loss from investing activities</t>
  </si>
  <si>
    <t>+  Interest payable</t>
  </si>
  <si>
    <t>3. Profits/ (loss) from operating activities before impact of current assets</t>
  </si>
  <si>
    <t>Thế chấp</t>
  </si>
  <si>
    <t>Tiền mặt</t>
  </si>
  <si>
    <t>Tiền gửi ngân hàng, các tổ chức tín dụng</t>
  </si>
  <si>
    <t>Chứng khoán ngắn hạn (dưới 3 tháng)</t>
  </si>
  <si>
    <t>Phải thu khách hàng</t>
  </si>
  <si>
    <t>Khách hàng trả tiền trước</t>
  </si>
  <si>
    <t>Phải thu dài hạn của khách hàng</t>
  </si>
  <si>
    <t>Thuế GTGT được khấu trừ</t>
  </si>
  <si>
    <t>Vốn kinh doanh ở đơn vị trực thuộc</t>
  </si>
  <si>
    <t>Phải thu nội bộ dài hạn</t>
  </si>
  <si>
    <t>Phải thu khác</t>
  </si>
  <si>
    <t>Phải thu khác(dư Có)</t>
  </si>
  <si>
    <t>138d</t>
  </si>
  <si>
    <t>Phải thu khác dài hạn</t>
  </si>
  <si>
    <t>138dc</t>
  </si>
  <si>
    <t>Phải thu khác dài hạn (dư Có)</t>
  </si>
  <si>
    <t>Các khoản phải thu khác dài hạn</t>
  </si>
  <si>
    <t>Dự phòng phải thu khó đòi</t>
  </si>
  <si>
    <t>Dự phòng phải thu khó đòi dài hạn</t>
  </si>
  <si>
    <t>Chi phí trả trước ngắn hạn</t>
  </si>
  <si>
    <t>Cầm cố, ký quỹ, ký cược ngắn hạn</t>
  </si>
  <si>
    <t>Hàng gửi bán</t>
  </si>
  <si>
    <t>TSCĐ hữu hình</t>
  </si>
  <si>
    <t>TSCĐ thuê tài chính</t>
  </si>
  <si>
    <t>TSCĐ vô hình</t>
  </si>
  <si>
    <t>Bất động sản đầu tư</t>
  </si>
  <si>
    <t>Hao mòn TSCĐ hữu hình</t>
  </si>
  <si>
    <t>Hao mòn TSCĐ thuê tài chính</t>
  </si>
  <si>
    <t>Hao mòn TSCĐ vô hình</t>
  </si>
  <si>
    <t>Hao mòn bất động sản đầu tư</t>
  </si>
  <si>
    <t>Đầu tư vào công ty con</t>
  </si>
  <si>
    <t>Vốn góp liên doanh</t>
  </si>
  <si>
    <t>Đầu tư vào công ty liên kết</t>
  </si>
  <si>
    <t>Phải trả cho người bán</t>
  </si>
  <si>
    <t>Phải trả dài hạn cho người bán</t>
  </si>
  <si>
    <t>Phải trả dài hạn cho người bán (dư Nợ)</t>
  </si>
  <si>
    <t>Thuế GTGT phải nộp</t>
  </si>
  <si>
    <t>Thuế tiêu thụ đặc biệt (dư Nợ)</t>
  </si>
  <si>
    <t>Thuế xuất, nhập khẩu (dư Nợ)</t>
  </si>
  <si>
    <t>Thuế thu nhập doanh nghiệp (dư Nợ)</t>
  </si>
  <si>
    <t>3335n</t>
  </si>
  <si>
    <t>Thuế thu nhập cá nhân (dư Nợ)</t>
  </si>
  <si>
    <t>3336n</t>
  </si>
  <si>
    <t>Thuế tài nguyên (dư Nợ)</t>
  </si>
  <si>
    <t>Thuế nhà đất, tiền thuê đất (dư Nợ)</t>
  </si>
  <si>
    <t>Các loại thuế khác (dư Nợ)</t>
  </si>
  <si>
    <t>Phí, lệ phí và các khoản phải nộp khác (dư Nợ)</t>
  </si>
  <si>
    <t>Phải trả người lao động</t>
  </si>
  <si>
    <t>Phải trả người lao động (dư Nợ)</t>
  </si>
  <si>
    <t>Chi phí phải trả</t>
  </si>
  <si>
    <t>Phải trả nội bộ</t>
  </si>
  <si>
    <t>Phải trả nội bộ (dài hạn)</t>
  </si>
  <si>
    <t>Thanh toán theo tiến độ kế hoạch HĐXD</t>
  </si>
  <si>
    <t>Thanh toán theo tiến độ kế hoạch HĐXD(dư Nợ)</t>
  </si>
  <si>
    <t>Phải trả, phải nộp khác</t>
  </si>
  <si>
    <t>Phải trả, phải nộp khác (dư Nợ)</t>
  </si>
  <si>
    <t>338d</t>
  </si>
  <si>
    <t>Phải trả, phải nộp khác (dài hạn)</t>
  </si>
  <si>
    <t>Phải trả, phải nộp khác (dài hạn - dư Nợ)</t>
  </si>
  <si>
    <t>Nhận ký cược, ký quỹ dài hạn</t>
  </si>
  <si>
    <t>Dự phòng phải trả</t>
  </si>
  <si>
    <t>Thặng dư vốn cổ phần</t>
  </si>
  <si>
    <t>Vốn khác</t>
  </si>
  <si>
    <t>Chênh lệch tỷ giá hối đoái</t>
  </si>
  <si>
    <t>Các quỹ khác thuộc vốn chủ sở hữu</t>
  </si>
  <si>
    <t>Cổ phiếu quỹ</t>
  </si>
  <si>
    <t>Quỹ khen thưởng, phúc lợi</t>
  </si>
  <si>
    <t>Nguồn vốn đầu tư XDCB</t>
  </si>
  <si>
    <t>Doanh thu bán hàng nội bộ</t>
  </si>
  <si>
    <t>Thu nhập hoạt động tài chính</t>
  </si>
  <si>
    <t>Chi phí NVL trực tiếp</t>
  </si>
  <si>
    <t>Chi phí nhân công trực tiếp</t>
  </si>
  <si>
    <t>Chi phí sử dụng máy thi công</t>
  </si>
  <si>
    <t>Chi phí sản xuất chung</t>
  </si>
  <si>
    <t>Chi phí khác</t>
  </si>
  <si>
    <t>Chi phí thuế thu nhập doanh nghiệp</t>
  </si>
  <si>
    <t xml:space="preserve">Tài sản thuê ngoài </t>
  </si>
  <si>
    <t>Vật tư, hàng hóa nhận giữ hộ, nhận gia công</t>
  </si>
  <si>
    <t>Hàng hóa nhận bán hộ, nhận ký gửi, ký cược</t>
  </si>
  <si>
    <t>Nợ khó đòi đã xử lý</t>
  </si>
  <si>
    <t>007</t>
  </si>
  <si>
    <t xml:space="preserve">Ngoại tệ các loại </t>
  </si>
  <si>
    <t>008</t>
  </si>
  <si>
    <t>Dự toán chi sự nghiệp, dự án</t>
  </si>
  <si>
    <t>(Increase)/Decrease of receivables</t>
  </si>
  <si>
    <t>04</t>
  </si>
  <si>
    <t>05</t>
  </si>
  <si>
    <t>06</t>
  </si>
  <si>
    <t>07</t>
  </si>
  <si>
    <t>20</t>
  </si>
  <si>
    <t>Lưu chuyển tiền thuần từ hoạt động kinh doanh</t>
  </si>
  <si>
    <t>21</t>
  </si>
  <si>
    <t>22</t>
  </si>
  <si>
    <t>23</t>
  </si>
  <si>
    <t>24</t>
  </si>
  <si>
    <t>25</t>
  </si>
  <si>
    <t>26</t>
  </si>
  <si>
    <t>27</t>
  </si>
  <si>
    <t>Lưu chuyển tiền thuần từ hoạt động đầu tư</t>
  </si>
  <si>
    <t>31</t>
  </si>
  <si>
    <t>32</t>
  </si>
  <si>
    <t>33</t>
  </si>
  <si>
    <t>34</t>
  </si>
  <si>
    <t>35</t>
  </si>
  <si>
    <t>36</t>
  </si>
  <si>
    <t>40</t>
  </si>
  <si>
    <t>Lưu chuyển tiền thuần từ hoạt động tài chính</t>
  </si>
  <si>
    <t>(Increase)/Decrease of inventory</t>
  </si>
  <si>
    <t>(Increase)/Decrease of payables</t>
  </si>
  <si>
    <t>(excluding interest and corporate income tax payable)</t>
  </si>
  <si>
    <t>(Increase)/Decrease of prepaid expenses</t>
  </si>
  <si>
    <t>Loan interest paid</t>
  </si>
  <si>
    <t>Other income from operating activities</t>
  </si>
  <si>
    <t>Other expenses for operating activities</t>
  </si>
  <si>
    <t>A.  CURRENT ASSETS</t>
  </si>
  <si>
    <t>I. Cash and cash equivalents</t>
  </si>
  <si>
    <t>B. LONG-TERM ASSETS</t>
  </si>
  <si>
    <t>Cash</t>
  </si>
  <si>
    <t>Cash in hand</t>
  </si>
  <si>
    <t>Cash at banks</t>
  </si>
  <si>
    <t>Cash in transit</t>
  </si>
  <si>
    <t>Total</t>
  </si>
  <si>
    <t>31/12/2008</t>
  </si>
  <si>
    <t xml:space="preserve">Do pháp nhân nắm giữ </t>
  </si>
  <si>
    <t>for the fiscal year ended 31 December 2008</t>
  </si>
  <si>
    <t>Year 2008</t>
  </si>
  <si>
    <t>As at 31 December 2008</t>
  </si>
  <si>
    <t>…, … Febuary 2009</t>
  </si>
  <si>
    <t>Short-term receivables</t>
  </si>
  <si>
    <t>Receivables from customers</t>
  </si>
  <si>
    <t>Receivables from construction in progress</t>
  </si>
  <si>
    <t>Other receivables</t>
  </si>
  <si>
    <t xml:space="preserve"> - Cash advance</t>
  </si>
  <si>
    <t xml:space="preserve"> - Lost assets to be settled</t>
  </si>
  <si>
    <t>Inventory</t>
  </si>
  <si>
    <t>Goods in transit</t>
  </si>
  <si>
    <t>Materials</t>
  </si>
  <si>
    <t>Tools</t>
  </si>
  <si>
    <t>Work in progress</t>
  </si>
  <si>
    <t>Finished products</t>
  </si>
  <si>
    <t>Goods purchased</t>
  </si>
  <si>
    <t>Goods on consignment</t>
  </si>
  <si>
    <t>Total cost of inventory</t>
  </si>
  <si>
    <t>* Inventory on mortgage for loans</t>
  </si>
  <si>
    <t>* Reasons for more provision or add back</t>
  </si>
  <si>
    <t>Taxes creditable/ refundable</t>
  </si>
  <si>
    <t>Input VAT creditable</t>
  </si>
  <si>
    <t>Taxes overpaid</t>
  </si>
  <si>
    <t xml:space="preserve"> - Corporate income tax</t>
  </si>
  <si>
    <t xml:space="preserve"> - Other taxes</t>
  </si>
  <si>
    <t>Long term receivables</t>
  </si>
  <si>
    <t>Long term receivables from customers</t>
  </si>
  <si>
    <t>Long term internal receivables</t>
  </si>
  <si>
    <t>Net long term receivables</t>
  </si>
  <si>
    <t>Increase/ decrease in tangible fixed assets</t>
  </si>
  <si>
    <t>Buildings</t>
  </si>
  <si>
    <t>Explanation and other description as required by Standard 04</t>
  </si>
  <si>
    <t>Construction in progress</t>
  </si>
  <si>
    <t>Cost of construction in progress</t>
  </si>
  <si>
    <t xml:space="preserve"> - Project A</t>
  </si>
  <si>
    <t>Increase/ decrease in invested immovable properties</t>
  </si>
  <si>
    <t>Decrease</t>
  </si>
  <si>
    <t>balance</t>
  </si>
  <si>
    <t>Land use right</t>
  </si>
  <si>
    <t>Buildings and land use right</t>
  </si>
  <si>
    <t>Explanation and other description as required by Standard 05</t>
  </si>
  <si>
    <t>Long term &amp; short term financial investments</t>
  </si>
  <si>
    <t>Giá trị còn lại</t>
  </si>
  <si>
    <t>TĂNG, GIẢM TÀI SẢN CỐ ĐỊNH VÔ HÌNH</t>
  </si>
  <si>
    <t xml:space="preserve"> -  Mua trong năm</t>
  </si>
  <si>
    <t xml:space="preserve"> -  Tăng do hợp nhất KD</t>
  </si>
  <si>
    <t xml:space="preserve"> -  Giảm khác</t>
  </si>
  <si>
    <t>CHI PHÍ XÂY DỰNG CƠ BẢN DỞ DANG</t>
  </si>
  <si>
    <t>Mua sắm TSCĐ</t>
  </si>
  <si>
    <t>Sửa chữa lớn TSCĐ</t>
  </si>
  <si>
    <t>TĂNG, GIẢM BẤT ĐỘNG SẢN ĐẦU TƯ</t>
  </si>
  <si>
    <t>đầu năm</t>
  </si>
  <si>
    <t>trong năm</t>
  </si>
  <si>
    <t>cuối năm</t>
  </si>
  <si>
    <t>Cơ sở hạ tầng</t>
  </si>
  <si>
    <t>Đầu tư cổ phiếu</t>
  </si>
  <si>
    <t>Đầu tư trái phiếu</t>
  </si>
  <si>
    <t xml:space="preserve"> - Mua sắm TSCĐ</t>
  </si>
  <si>
    <t xml:space="preserve"> - Xây dựng cơ bản dở dang</t>
  </si>
  <si>
    <t xml:space="preserve"> - Sửa chữa lớn TSCĐ</t>
  </si>
  <si>
    <t>Đầu tư tín phiếu, kỳ phiếu</t>
  </si>
  <si>
    <t>Cho vay dài hạn</t>
  </si>
  <si>
    <t xml:space="preserve"> - Đầu tư cổ phiếu</t>
  </si>
  <si>
    <t xml:space="preserve"> - Đầu tư trái phiếu</t>
  </si>
  <si>
    <t xml:space="preserve"> - Đầu tư tín phiếu, kỳ phiếu</t>
  </si>
  <si>
    <t>CHI PHÍ TRẢ TRƯỚC DÀI HẠN</t>
  </si>
  <si>
    <t>VAY VÀ NỢ NGẮN HẠN</t>
  </si>
  <si>
    <t>Số hợp đồng vay</t>
  </si>
  <si>
    <t>Đơn vị tính: 1.000.000 VND</t>
  </si>
  <si>
    <t>Phương thức đảm bảo khoản vay</t>
  </si>
  <si>
    <t>Số nợ gốc phải trả kỳ tới</t>
  </si>
  <si>
    <t xml:space="preserve">Số dư nợ gốc </t>
  </si>
  <si>
    <t>Tổng giá trị khoản vay</t>
  </si>
  <si>
    <t>Thời hạn vay</t>
  </si>
  <si>
    <t>Lãi suất vay</t>
  </si>
  <si>
    <t>Bên cho vay</t>
  </si>
  <si>
    <t>THUẾ VÀ CÁC KHOẢN PHẢI NỘP NHÀ NƯỚC</t>
  </si>
  <si>
    <t>Thuế giá trị gia tăng</t>
  </si>
  <si>
    <t>Thuế nhà đất và tiền thuê đất</t>
  </si>
  <si>
    <t>Các khoản phí, lệ phí và các khoản phải nộp khác</t>
  </si>
  <si>
    <t xml:space="preserve">Thuế GTGT </t>
  </si>
  <si>
    <t>CÁC KHOẢN PHẢI TRẢ, PHẢI NỘP NGẮN HẠN KHÁC</t>
  </si>
  <si>
    <t>Phải trả về cổ phần hoá</t>
  </si>
  <si>
    <t>Nhận ký quỹ, ký cược ngắn hạn</t>
  </si>
  <si>
    <t xml:space="preserve"> - Tài sản thừa chờ xử lý</t>
  </si>
  <si>
    <t xml:space="preserve"> - Kinh phí công đoàn</t>
  </si>
  <si>
    <t xml:space="preserve"> - Bảo hiểm xã hội</t>
  </si>
  <si>
    <t xml:space="preserve"> - Bảo hiểm y tế</t>
  </si>
  <si>
    <t xml:space="preserve"> - Phải trả về cổ phần hoá</t>
  </si>
  <si>
    <t>Investment in subsidiaries</t>
  </si>
  <si>
    <t>Investment in related parties</t>
  </si>
  <si>
    <t>Investment in co-operative entities</t>
  </si>
  <si>
    <t>Other long term investments</t>
  </si>
  <si>
    <t>Long term prepayments</t>
  </si>
  <si>
    <t>Opening balance</t>
  </si>
  <si>
    <t>Increase</t>
  </si>
  <si>
    <t>Closing balance</t>
  </si>
  <si>
    <t>Deferred income tax payable</t>
  </si>
  <si>
    <t>Taxes and payables to the State budget</t>
  </si>
  <si>
    <t xml:space="preserve"> - Value added tax</t>
  </si>
  <si>
    <t xml:space="preserve"> - Special sales tax</t>
  </si>
  <si>
    <t xml:space="preserve"> - Import/ export duties</t>
  </si>
  <si>
    <t xml:space="preserve"> - Natural resources tax</t>
  </si>
  <si>
    <t xml:space="preserve"> - Land taxes</t>
  </si>
  <si>
    <t xml:space="preserve"> - Land rental</t>
  </si>
  <si>
    <t>Other payables</t>
  </si>
  <si>
    <t>337n</t>
  </si>
  <si>
    <t>NĂM NAY</t>
  </si>
  <si>
    <t>NĂM TRƯỚC</t>
  </si>
  <si>
    <t>Kiểm toán viên</t>
  </si>
  <si>
    <t>Người lập</t>
  </si>
  <si>
    <t>CHI PHÍ TÀI CHÍNH</t>
  </si>
  <si>
    <t>CHI PHÍ THUẾ THU NHẬP DOANH NGHỆP HIỆN HÀNH</t>
  </si>
  <si>
    <t>Chi phí thuế thu nhập doanh nghiệp tính trên thu nhập chịu thuế năm hiện hành</t>
  </si>
  <si>
    <t>Điều chỉnh chi phí thuế TNDN của các năm trước và chi phí thuế TNDN hiện hành năm nay</t>
  </si>
  <si>
    <t>CHI PHÍ THUẾ THU NHẬP DOANH NGHỆP HOÃN LẠI</t>
  </si>
  <si>
    <t>Chi phí thuế TNDN hoãn lại phát sinh từ các khoản chênh lệch tạm thời phải chịu thuế</t>
  </si>
  <si>
    <t>Chi phí thuế TNDN hoãn lại phát sinh từ việc hoàn nhập tài sản thuế thu nhập hoãn lại</t>
  </si>
  <si>
    <t>Thu nhập thuế TNDN hoãn lại phát sinh từ các khoản chênh lệch tạm thời được khấu trừ (*)</t>
  </si>
  <si>
    <r>
      <t>Các sự kiện sau ngày kết thúc kỳ kế toán năm</t>
    </r>
    <r>
      <rPr>
        <b/>
        <i/>
        <sz val="11.5"/>
        <rFont val="Times New Roman"/>
        <family val="1"/>
      </rPr>
      <t xml:space="preserve"> (nếu có)</t>
    </r>
  </si>
  <si>
    <t>Thu nhập thuế TNDN hoãn lại phát sinh từ các khoản lỗ tính thuế và ưu đãi thuế chưa sử dụng (*)</t>
  </si>
  <si>
    <t>Thu nhập thuế TNDN hoãn lại phát sinh từ việc hoàn nhập thuế thu nhập hoãn lại phải trả (*)</t>
  </si>
  <si>
    <t>Chi phí khấu hao tài sản cố định</t>
  </si>
  <si>
    <t xml:space="preserve">CÁC GIAO DỊCH KHÔNG BẰNG TIỀN ẢNH HƯỞNG ĐẾN BÁO CÁO LƯU CHUYỂN TIỀN TỆ </t>
  </si>
  <si>
    <t>VÀ CÁC KHOẢN TIỀN DO DOANH NGHIỆP NẮM GIỮ NHƯNG KHÔNG ĐƯỢC SỬ DỤNG</t>
  </si>
  <si>
    <t xml:space="preserve"> - Mua doanh nghiệp thông qua phát hành cổ phiếu</t>
  </si>
  <si>
    <t xml:space="preserve"> - Chuyển nợ thành vốn chủ sở hữu</t>
  </si>
  <si>
    <t xml:space="preserve">Mua tài sản bằng cách nhận các khoản nợ liên quan trực </t>
  </si>
  <si>
    <t>CÁC KHOẢN ĐẦU TƯ TÀI CHÍNH DÀI HẠN</t>
  </si>
  <si>
    <t xml:space="preserve"> - Cổ phiếu công ty con A</t>
  </si>
  <si>
    <t xml:space="preserve"> - Khoản đầu tư vào công ty con B</t>
  </si>
  <si>
    <t>Lí do thay đổi với từng khoản đầu tư/loại cổ phiếu của công ty con</t>
  </si>
  <si>
    <t xml:space="preserve"> + Về số lượng (đối với cổ phiếu):</t>
  </si>
  <si>
    <t>a. Đầu tư vào công ty con</t>
  </si>
  <si>
    <t>b. Đầu tư vào công ty liên doanh, liên kết</t>
  </si>
  <si>
    <t>c. Đầu tư dài hạn khác</t>
  </si>
  <si>
    <t>tiếp hoặc thông qua nghiệp vụ cho thuê tài chính</t>
  </si>
  <si>
    <t xml:space="preserve">Mua và thanh lý công ty con hoặc đơn vị kinh doanh khác </t>
  </si>
  <si>
    <t>trong kỳ báo cáo</t>
  </si>
  <si>
    <t xml:space="preserve"> - Tổng giá trị mua hoặc thanh lý</t>
  </si>
  <si>
    <t xml:space="preserve"> - Phần giá trị mua hoặc thanh lý được thanh toán bằng </t>
  </si>
  <si>
    <t>tiền và các khoản tương đương tiền</t>
  </si>
  <si>
    <t xml:space="preserve"> - Số tiền và các khoản tương đương tiền thực có trong </t>
  </si>
  <si>
    <t xml:space="preserve">công  ty con hoặc đơn vị kinh doanh khác được mua </t>
  </si>
  <si>
    <t>hoặc thanh lý</t>
  </si>
  <si>
    <t xml:space="preserve"> - Phần giá trị tài sản (tổng hợp theo từng loại tài sản) </t>
  </si>
  <si>
    <t xml:space="preserve">và nợ phải trả không phải là tiền và các khoản tương </t>
  </si>
  <si>
    <t xml:space="preserve">đương tiền trong công ty con hoặc đơn vị kinh doanh </t>
  </si>
  <si>
    <t>khác được mua hoặc thanh lý trong kỳ</t>
  </si>
  <si>
    <t>Trình bày giá trị và lý do của các khoản tiền và tương đương tiền lớn do doanh nghiệp nắm giữ nhưng</t>
  </si>
  <si>
    <t>không được sử dụng do có sự hạn chế của pháp luật hoặc các ràng buộc khác mà doanh nhiệp phải</t>
  </si>
  <si>
    <t>thực hiện</t>
  </si>
  <si>
    <t>Thông tin về các bên liên quan</t>
  </si>
  <si>
    <t>Yêu cầu các trợ lý khi thực hiện các phần hành nếu các bút toán nằm trong mức trọng yếu thì phải đưa bút toán điều chỉnh. Kiểm toán viên sẽ xem xét và đưa ra bút toán điều chỉnh cuối cùng.</t>
  </si>
  <si>
    <t>* Bước 3: Ước tính sai số của các bộ phận và sai số kết hợp</t>
  </si>
  <si>
    <t>Đối chiếu: [(1)+(2)]/2</t>
  </si>
  <si>
    <t>Lợi nhuận chưa phân phối (2)</t>
  </si>
  <si>
    <t>CỘNG  (1)</t>
  </si>
  <si>
    <t>Các quỹ khác</t>
  </si>
  <si>
    <t>Nguồn vốn. quỹ</t>
  </si>
  <si>
    <t>Nợ khác</t>
  </si>
  <si>
    <t>Nợ dài hạn</t>
  </si>
  <si>
    <t>Nợ ngắn hạn</t>
  </si>
  <si>
    <t>Chi phí trả trước dài hạn</t>
  </si>
  <si>
    <t>Các khoản ký quỹ, ký cược dài hạn</t>
  </si>
  <si>
    <t>Chi phí xây dựng cơ bản dở dang</t>
  </si>
  <si>
    <t>Các khoản đầu tư tài chính dài hạn</t>
  </si>
  <si>
    <t>Tài sản cố định</t>
  </si>
  <si>
    <t>Chi sự nghiệp</t>
  </si>
  <si>
    <t>Tài sản lưu động khác</t>
  </si>
  <si>
    <t>Hàng tồn kho</t>
  </si>
  <si>
    <t>Các khoản phải thu</t>
  </si>
  <si>
    <t>Các khoản đầu tư tài chính ngắn hạn</t>
  </si>
  <si>
    <t>Tiền</t>
  </si>
  <si>
    <t>Số phân bổ</t>
  </si>
  <si>
    <t>Số dư BCTC</t>
  </si>
  <si>
    <t>Hệ số</t>
  </si>
  <si>
    <t>CHỈ TIÊU</t>
  </si>
  <si>
    <t>Mã số</t>
  </si>
  <si>
    <r>
      <t xml:space="preserve">Mức phân bổ cho khoản mục </t>
    </r>
    <r>
      <rPr>
        <b/>
        <sz val="11"/>
        <rFont val="Times New Roman"/>
        <family val="1"/>
      </rPr>
      <t xml:space="preserve">tỷ lệ thuận với số dư </t>
    </r>
    <r>
      <rPr>
        <sz val="11"/>
        <rFont val="Times New Roman"/>
        <family val="1"/>
      </rPr>
      <t>và</t>
    </r>
    <r>
      <rPr>
        <b/>
        <sz val="11"/>
        <rFont val="Times New Roman"/>
        <family val="1"/>
      </rPr>
      <t xml:space="preserve"> hệ số</t>
    </r>
    <r>
      <rPr>
        <sz val="11"/>
        <rFont val="Times New Roman"/>
        <family val="1"/>
      </rPr>
      <t>.</t>
    </r>
  </si>
  <si>
    <t>Không có sai số có thể chấp nhận đối với chỉ tiêu "Lợi nhuận chưa phân phối"</t>
  </si>
  <si>
    <t>Không phân bổ mức trọng yếu cho các chỉ tiêu trên báo cáo kết quả kinh doanh</t>
  </si>
  <si>
    <t>Khoản mục nào có rủi ro, tính trọng yếu cao thì hệ số cao</t>
  </si>
  <si>
    <t>* Bước 2: Phân bổ mức độ trọng yếu cho các khoản mục</t>
  </si>
  <si>
    <t>TTS</t>
  </si>
  <si>
    <t>Trên</t>
  </si>
  <si>
    <t>đến dưới</t>
  </si>
  <si>
    <t>Từ</t>
  </si>
  <si>
    <t>Dưới</t>
  </si>
  <si>
    <t>Bảng cân đối kế toán</t>
  </si>
  <si>
    <t>LTT</t>
  </si>
  <si>
    <t>Báo cáo KQKD</t>
  </si>
  <si>
    <t>Chắc chắn trọng yếu</t>
  </si>
  <si>
    <t>Có thể trọng yếu</t>
  </si>
  <si>
    <t>Không trọng yếu</t>
  </si>
  <si>
    <t>Chỉ tiêu</t>
  </si>
  <si>
    <t>(TTS)</t>
  </si>
  <si>
    <t>Tổng tài sản:</t>
  </si>
  <si>
    <t>(LTT)</t>
  </si>
  <si>
    <t>Lãi trước thuế:</t>
  </si>
  <si>
    <t>Phương án 2</t>
  </si>
  <si>
    <t>Mức trọng yếu xác định nhỏ nhất (thận trọng)</t>
  </si>
  <si>
    <t>Tổng tài sản</t>
  </si>
  <si>
    <t>TSLĐ và ĐTNH</t>
  </si>
  <si>
    <t>Doanh thu thuần</t>
  </si>
  <si>
    <t>Lợi nhuận trước thuế</t>
  </si>
  <si>
    <t>Cận trên</t>
  </si>
  <si>
    <t>Cận dưới</t>
  </si>
  <si>
    <t>Số lượng cổ phiếu đã phát hành &amp; góp vốn đầy đủ</t>
  </si>
  <si>
    <t>Thành tiền</t>
  </si>
  <si>
    <t>Tỷ lệ</t>
  </si>
  <si>
    <t>STT</t>
  </si>
  <si>
    <t>Mức độ trọng yếu</t>
  </si>
  <si>
    <t>Phương án 1</t>
  </si>
  <si>
    <t>* Bước 1: Xác định mức độ trong yếu cho tổng thể báo cáo tài chính</t>
  </si>
  <si>
    <t>Ngày làm việc:</t>
  </si>
  <si>
    <t>Tham chiếu:</t>
  </si>
  <si>
    <t>Xác định mức trọng yếu</t>
  </si>
  <si>
    <t>Lợi nhuận sau thuế</t>
  </si>
  <si>
    <t>Thuế thu nhập doanh nghiệp phải nộp</t>
  </si>
  <si>
    <t xml:space="preserve">Tổng lợi nhuận/ (lỗ) thuần trước thuế </t>
  </si>
  <si>
    <t>Lợi nhuận khác</t>
  </si>
  <si>
    <t xml:space="preserve">Chi phí khác </t>
  </si>
  <si>
    <t>Thu nhập khác</t>
  </si>
  <si>
    <t xml:space="preserve">Lợi nhuận/(lỗ) thuần từ hoạt động kinh doanh </t>
  </si>
  <si>
    <t>Chi phí quản lý doanh nghiệp</t>
  </si>
  <si>
    <t>Chi phí bán hàng</t>
  </si>
  <si>
    <t>Trong đó lãi vay</t>
  </si>
  <si>
    <t>g</t>
  </si>
  <si>
    <t>Chi phí tài chính</t>
  </si>
  <si>
    <t>Doanh thu hoạt động tài chính</t>
  </si>
  <si>
    <t>Lợi nhuận gộp</t>
  </si>
  <si>
    <t>Giá vốn hàng bán</t>
  </si>
  <si>
    <t>Doanh thu thuần bán hàng và cung cấp dịch vụ</t>
  </si>
  <si>
    <t xml:space="preserve">Thuế tiêu thụ đặc biệt/thuế xuất khẩu phải nộp </t>
  </si>
  <si>
    <t>f</t>
  </si>
  <si>
    <t>Hàng bán bị trả lại</t>
  </si>
  <si>
    <t>e</t>
  </si>
  <si>
    <t>Giảm giá hàng bán</t>
  </si>
  <si>
    <t>Chiết khấu thương mại</t>
  </si>
  <si>
    <t>d</t>
  </si>
  <si>
    <t>Các khoản giảm trừ</t>
  </si>
  <si>
    <t>c</t>
  </si>
  <si>
    <t>Trong đó: Doanh thu hàng xuất khẩu</t>
  </si>
  <si>
    <t>b</t>
  </si>
  <si>
    <t>Doanh thu bán hàng. cung cấp dịch vụ</t>
  </si>
  <si>
    <t>a</t>
  </si>
  <si>
    <t>Phần 1: Lãi - lỗ</t>
  </si>
  <si>
    <t>BÁO CÁO KẾT QUẢ KINH DOANH</t>
  </si>
  <si>
    <t>TỔNG CỘNG NGUỒN VỐN</t>
  </si>
  <si>
    <t>Nguồn kinh phí đã hình thành TSCĐ</t>
  </si>
  <si>
    <t>Nguồn kinh phí sự nghiệp</t>
  </si>
  <si>
    <t>Quỹ quản lý của cấp trên</t>
  </si>
  <si>
    <t>Quỹ khen thưởng và phúc lợi</t>
  </si>
  <si>
    <t>II.   Các quỹ khác</t>
  </si>
  <si>
    <t>Nguồn vốn đầu tư xây dựng cơ bản</t>
  </si>
  <si>
    <t>Thuyết minh</t>
  </si>
  <si>
    <t>Đơn vị tính: VND</t>
  </si>
  <si>
    <t>2. Dự phòng giảm giá đầu tư ngắn hạn (*)</t>
  </si>
  <si>
    <t>III. Các khoản phải thu ngắn hạn</t>
  </si>
  <si>
    <t>1. Phải thu khách hàng</t>
  </si>
  <si>
    <t>3. Phải thu nội bộ ngắn hạn</t>
  </si>
  <si>
    <t xml:space="preserve">4. Phải thu theo tiến độ kế hoạch hợp đồng </t>
  </si>
  <si>
    <t>xây dựng</t>
  </si>
  <si>
    <t>6. Dự phòng phải thu ngắn hạn khó đòi (*)</t>
  </si>
  <si>
    <t>2. Thuế GTGT được khấu trừ</t>
  </si>
  <si>
    <t>4. Tài sản ngắn hạn khác</t>
  </si>
  <si>
    <t>3. Thuế và các khoản khác phải thu Nhà nước</t>
  </si>
  <si>
    <t>2. Vốn kinh doanh ở đơn vị trực thuộc</t>
  </si>
  <si>
    <t>4. Phải thu dài hạn khác</t>
  </si>
  <si>
    <t>5. Dự phòng phải thu dài hạn khó đòi</t>
  </si>
  <si>
    <t xml:space="preserve">3. Phải thu dài hạn nội bộ </t>
  </si>
  <si>
    <t xml:space="preserve">     </t>
  </si>
  <si>
    <t xml:space="preserve">4. Dự phòng giảm giá đầu tư tài chính </t>
  </si>
  <si>
    <t xml:space="preserve">dài hạn (*) </t>
  </si>
  <si>
    <t>5. Phải trả người lao động</t>
  </si>
  <si>
    <t>8. Phải trả theo tiến độ kế hoạch hợp đồng</t>
  </si>
  <si>
    <t>10. Dự phòng phải trả ngắn hạn</t>
  </si>
  <si>
    <t>6. Dự phòng trợ cấp mất việc làm</t>
  </si>
  <si>
    <t>7. Dự phòng phải trả dài hạn</t>
  </si>
  <si>
    <t>3. Vốn khác của chủ sở hữu</t>
  </si>
  <si>
    <t>5. Chênh lệch đánh giá lại tài sản</t>
  </si>
  <si>
    <t>4. Cổ phiếu quỹ (*)</t>
  </si>
  <si>
    <t>6. Chênh lệch tỷ giá hối đoái</t>
  </si>
  <si>
    <t>7. Quỹ đầu tư phát triển</t>
  </si>
  <si>
    <t>8. Quỹ dự phòng tài chính</t>
  </si>
  <si>
    <t>9. Quỹ khác thuộc vốn chủ sở hữu</t>
  </si>
  <si>
    <t>10. Lợi nhuận sau thuế chưa phân phối</t>
  </si>
  <si>
    <t>11. Nguồn vốn đầu tư xây dựng cơ bản</t>
  </si>
  <si>
    <t>II. Nguồn kinh phí và quỹ khác</t>
  </si>
  <si>
    <t>3. Hàng hóa nhận bán hộ, nhận ký gửi, ký cược</t>
  </si>
  <si>
    <t>6. Dự toán chi sự nghiệp, dự án</t>
  </si>
  <si>
    <t>02</t>
  </si>
  <si>
    <t>2. Các khoản giảm trừ doanh thu</t>
  </si>
  <si>
    <t xml:space="preserve">3. Doanh thu thuần bán hàng và cung cấp </t>
  </si>
  <si>
    <t>dịch vụ</t>
  </si>
  <si>
    <t>5. Lợi nhuận gộp về bán hàng và cung cấp</t>
  </si>
  <si>
    <t xml:space="preserve">     dịch vụ</t>
  </si>
  <si>
    <t xml:space="preserve">10. Lợi nhuận thuần từ hoạt động  </t>
  </si>
  <si>
    <t xml:space="preserve">  kinh doanh</t>
  </si>
  <si>
    <t>15. Chi phí thuế TNDN hiện hành</t>
  </si>
  <si>
    <t>16. Chi phí thuế TNDN hoãn lại</t>
  </si>
  <si>
    <t>17. Lợi nhuận sau thuế TNDN</t>
  </si>
  <si>
    <t>18. Lãi cơ bản trên cổ phiếu (*)</t>
  </si>
  <si>
    <t>(Theo phương pháp trực tiếp)</t>
  </si>
  <si>
    <t>Lợi nhuận chưa phân phối</t>
  </si>
  <si>
    <t>Quỹ dự phòng tài chính</t>
  </si>
  <si>
    <t>Quỹ đầu tư phát triển</t>
  </si>
  <si>
    <t>Chênh lệch tỷ giá</t>
  </si>
  <si>
    <t>Chênh lệch đánh giá lại tài sản</t>
  </si>
  <si>
    <t xml:space="preserve">Nguồn vốn kinh doanh </t>
  </si>
  <si>
    <t>I.   Nguồn vốn. quỹ</t>
  </si>
  <si>
    <t>B. NGUỒN VỐN CHỦ SỞ HỮU</t>
  </si>
  <si>
    <t>Nhận ký quỹ, ký cược dài hạn</t>
  </si>
  <si>
    <t>Tài sản thừa chờ xử lý</t>
  </si>
  <si>
    <t xml:space="preserve">Chi phí phải trả </t>
  </si>
  <si>
    <t>III. Nợ khác</t>
  </si>
  <si>
    <t>Trái phiếu phát hành</t>
  </si>
  <si>
    <t>Nợ dài hạn khác</t>
  </si>
  <si>
    <t xml:space="preserve">Vay dài hạn </t>
  </si>
  <si>
    <t>II. Nợ dài hạn</t>
  </si>
  <si>
    <t>Phải trả theo kế hoạch tiến độ HĐXD</t>
  </si>
  <si>
    <t>Các khoản phải trả, phải nộp khác</t>
  </si>
  <si>
    <t>Phải trả cho các đơn vị nội bộ</t>
  </si>
  <si>
    <t>Phải trả công nhân viên</t>
  </si>
  <si>
    <t xml:space="preserve">Thuế và các khoản phải nộp Nhà nước </t>
  </si>
  <si>
    <t>Người mua trả tiền trước</t>
  </si>
  <si>
    <t xml:space="preserve">Phải trả cho người bán </t>
  </si>
  <si>
    <t>Nợ dài hạn đến hạn trả</t>
  </si>
  <si>
    <t>Vay ngắn hạn</t>
  </si>
  <si>
    <t>10.000 đồng</t>
  </si>
  <si>
    <t>I. Nợ ngắn hạn</t>
  </si>
  <si>
    <t>A.  NỢ PHẢI TRẢ</t>
  </si>
  <si>
    <t>NGUỒN VỐN</t>
  </si>
  <si>
    <t>TỔNG CỘNG TÀI SẢN</t>
  </si>
  <si>
    <t>V. Chi phí trả trước dài hạn</t>
  </si>
  <si>
    <t>IV. Các khoản ký quỹ, ký cược dài hạn</t>
  </si>
  <si>
    <t>III. Chi phí xây dựng cơ bản dở dang</t>
  </si>
  <si>
    <t>Dự phòng giảm giá đầu tư dài hạn</t>
  </si>
  <si>
    <t>15. Chi phí thuế TNDN hiện hành (*)</t>
  </si>
  <si>
    <t>Đầu tư dài hạn khác</t>
  </si>
  <si>
    <t>Góp vốn liên doanh</t>
  </si>
  <si>
    <t>Đầu tư chứng khoán dài hạn</t>
  </si>
  <si>
    <t>II. Các khoản đầu tư tài chính dài hạn</t>
  </si>
  <si>
    <t xml:space="preserve">  - Giá trị hao mòn lũy kế</t>
  </si>
  <si>
    <t xml:space="preserve">  - Nguyên giá</t>
  </si>
  <si>
    <t>Tài sản cố định vô hình</t>
  </si>
  <si>
    <t>Tài sản cố định thuê tài chính</t>
  </si>
  <si>
    <t>Tài sản cố định hữu hình</t>
  </si>
  <si>
    <t>I. Tài sản cố định</t>
  </si>
  <si>
    <t>B. TÀI SẢN CỐ ĐỊNH VÀ ĐẦU TƯ DÀI HẠN</t>
  </si>
  <si>
    <t>VI.  Chi sự nghiệp</t>
  </si>
  <si>
    <t>Các khoản cầm cố, ký cược và ký quỹ NH</t>
  </si>
  <si>
    <t>Tài sản thiếu chờ xử lý</t>
  </si>
  <si>
    <t>Chi phí chờ kết chuyển</t>
  </si>
  <si>
    <t>Chi phí trả trước</t>
  </si>
  <si>
    <t>Tạm ứng</t>
  </si>
  <si>
    <t>V.  Tài sản lưu động khác</t>
  </si>
  <si>
    <t>Dự phòng giảm giá hàng tồn kho</t>
  </si>
  <si>
    <t>Hàng gửi đi bán</t>
  </si>
  <si>
    <t>Hàng hóa tồn kho</t>
  </si>
  <si>
    <t>Thành phẩm tồn kho</t>
  </si>
  <si>
    <t>Chi phí sản xuất, kinh doanh dở dang</t>
  </si>
  <si>
    <t>Công cụ, dụng cụ trong kho</t>
  </si>
  <si>
    <t>Nguyên liệu, vật liệu tồn kho</t>
  </si>
  <si>
    <t>Hàng mua đang đi trên đường</t>
  </si>
  <si>
    <t>IV. Hàng tồn kho</t>
  </si>
  <si>
    <t>Dự phòng các khoản phải thu khó đòi</t>
  </si>
  <si>
    <t>Các khoản phải thu khác</t>
  </si>
  <si>
    <t>Phải thu theo tiến độ HĐXD</t>
  </si>
  <si>
    <t xml:space="preserve">  -  Phải thu nội bộ khác</t>
  </si>
  <si>
    <t xml:space="preserve">  -  Vốn kinh doanh ở các đơn vị trực thuộc</t>
  </si>
  <si>
    <t>Phải thu nội bộ</t>
  </si>
  <si>
    <t>Thuế giá trị gia tăng được khấu trừ</t>
  </si>
  <si>
    <t>Trả trước cho người bán</t>
  </si>
  <si>
    <t>Phải thu của khách hàng</t>
  </si>
  <si>
    <t>III. Các khoản phải thu</t>
  </si>
  <si>
    <t>Dự phòng giảm giá đầu tư ngắn hạn</t>
  </si>
  <si>
    <t>Đầu tư ngắn hạn khác</t>
  </si>
  <si>
    <t>Đầu tư chứng khoán ngắn hạn</t>
  </si>
  <si>
    <t>II.  Các khoản đầu tư tài chính ngắn hạn</t>
  </si>
  <si>
    <t>Tiền đang chuyển</t>
  </si>
  <si>
    <t>Tiền gửi ngân hàng</t>
  </si>
  <si>
    <t xml:space="preserve">Tiền mặt tại quỹ </t>
  </si>
  <si>
    <t>I.  Tiền</t>
  </si>
  <si>
    <t>A. TÀI SẢN LƯU ĐỘNG VÀ ĐẦU TƯ NGẮN HẠN</t>
  </si>
  <si>
    <t>Biến động</t>
  </si>
  <si>
    <t>Số cuối kỳ</t>
  </si>
  <si>
    <t>Số đầu năm</t>
  </si>
  <si>
    <t>TÀI SẢN</t>
  </si>
  <si>
    <t>BẢNG CÂN ĐỐI KẾ TOÁN</t>
  </si>
  <si>
    <t>Phân tích biến động số liệu Báo cáo tài chính</t>
  </si>
  <si>
    <t xml:space="preserve"> -</t>
  </si>
  <si>
    <t>Chi phí hoạt động tài chính</t>
  </si>
  <si>
    <t>Doanh thu bán hàng</t>
  </si>
  <si>
    <t>Vay dài hạn</t>
  </si>
  <si>
    <t>Doanh thu chưa thực hiện</t>
  </si>
  <si>
    <t>Bảo hiểm y tế</t>
  </si>
  <si>
    <t>Bảo hiểm xã hội</t>
  </si>
  <si>
    <t>Kinh phí công đoàn</t>
  </si>
  <si>
    <t xml:space="preserve"> - Phải thu về cổ phần hoá</t>
  </si>
  <si>
    <t>334n</t>
  </si>
  <si>
    <t>338n</t>
  </si>
  <si>
    <t xml:space="preserve"> - Cầm cố, ký quỹ, ký cược ngắn hạn</t>
  </si>
  <si>
    <t>1368d</t>
  </si>
  <si>
    <t>Lãi cơ bản trên cổ phiếu</t>
  </si>
  <si>
    <t>Lợi nhuận kế toán sau thuế</t>
  </si>
  <si>
    <t>Các khoản điều chỉnh tăng hoặc giảm lợi nhuận kế toán để xác định lợi nhuận hoặc lỗ phân bổ cho cổ đông sở hữu cổ phiếu</t>
  </si>
  <si>
    <t>Lợi nhuận hoặc lỗ phân bổ cho cổ đông</t>
  </si>
  <si>
    <t xml:space="preserve"> - Phải thu khác dài hạn</t>
  </si>
  <si>
    <t>331dn</t>
  </si>
  <si>
    <t>338dn</t>
  </si>
  <si>
    <t xml:space="preserve"> - Vay ngắn hạn</t>
  </si>
  <si>
    <t xml:space="preserve"> - Nợ dài hạn đến hạn trả</t>
  </si>
  <si>
    <t xml:space="preserve"> - Phải thu của khách hàng (dư Có)</t>
  </si>
  <si>
    <t xml:space="preserve"> - Trả trước cho người bán dài hạn(dư Nợ)</t>
  </si>
  <si>
    <t xml:space="preserve"> - Phải trả khác dài hạn(dư Nợ)</t>
  </si>
  <si>
    <t xml:space="preserve"> - Các khoản phải trả, phải nộp khác</t>
  </si>
  <si>
    <t xml:space="preserve"> - Phải thu khác(dư Có)</t>
  </si>
  <si>
    <t>138c</t>
  </si>
  <si>
    <t xml:space="preserve"> - Phải trả dài hạn khác</t>
  </si>
  <si>
    <t xml:space="preserve"> - Nhận ký quỹ, ký cược dài hạn</t>
  </si>
  <si>
    <t xml:space="preserve"> - Trái phiếu phát hành</t>
  </si>
  <si>
    <t xml:space="preserve"> - Doanh thu bán hàng và cung cấp dịch vụ</t>
  </si>
  <si>
    <t xml:space="preserve"> - Doanh thu bán hàng nội bộ</t>
  </si>
  <si>
    <t xml:space="preserve"> - Thuế TTĐB, thuế XK, thuế GTGT theo phương pháp trực tiếp</t>
  </si>
  <si>
    <t xml:space="preserve">Tiền mặt </t>
  </si>
  <si>
    <t xml:space="preserve"> - Tiền mặt </t>
  </si>
  <si>
    <t>CÁC KHOẢN PHẢI THU NGẮN HẠN KHÁC</t>
  </si>
  <si>
    <t xml:space="preserve"> - Phải trả người lao động(dư Nợ)</t>
  </si>
  <si>
    <t xml:space="preserve"> - Phải trả, phải nộp khác(dư Nợ)</t>
  </si>
  <si>
    <t xml:space="preserve"> - Phải thu về cổ tức và lợi nhuận được chia</t>
  </si>
  <si>
    <t>HÀNG TỒN KHO</t>
  </si>
  <si>
    <t>Hàng hóa bất động sản</t>
  </si>
  <si>
    <t xml:space="preserve"> - Hàng hoá kho bảo thuế</t>
  </si>
  <si>
    <t xml:space="preserve"> - Hàng hoá bất động sản</t>
  </si>
  <si>
    <t>VND</t>
  </si>
  <si>
    <t>*</t>
  </si>
  <si>
    <t>Giá trị ghi sổ của hàng tồn kho dùng để thế chấp, cầm cố, đảm bảo các khoản nợ phải trả:</t>
  </si>
  <si>
    <t>Giá trị hoàn nhập dự phòng giảm giá hàng tồn kho trong năm:</t>
  </si>
  <si>
    <t>Các trường hợp hoặc sự kiện dẫn đến phải trích thêm hoặc hoàn nhập dự phòng giảm giá hàng tồn kho:</t>
  </si>
  <si>
    <t>THUẾ VÀ CÁC KHOẢN PHẢI THU NHÀ NƯỚC</t>
  </si>
  <si>
    <t>Các khoản khác phải thu Nhà nước</t>
  </si>
  <si>
    <t>….</t>
  </si>
  <si>
    <t>PHẢI THU DÀI HẠN KHÁC</t>
  </si>
  <si>
    <t>Cho vay không có lãi</t>
  </si>
  <si>
    <t>TĂNG, GIẢM TÀI SẢN CỐ ĐỊNH HỮU HÌNH</t>
  </si>
  <si>
    <t xml:space="preserve">Nguyên giá </t>
  </si>
  <si>
    <t xml:space="preserve"> - Tăng khác</t>
  </si>
  <si>
    <t>Giá trị hao mòn lũy kế</t>
  </si>
  <si>
    <t>Tại ngày đầu năm</t>
  </si>
  <si>
    <t>(*)</t>
  </si>
  <si>
    <t>Đây là chi phí thuế thu nhập doanh nghiệp tính trên khoản chênh lệch tăng do đánh giá lại tài sản.</t>
  </si>
  <si>
    <t>331n</t>
  </si>
  <si>
    <t>Ký quỹ, ký cược dài hạn</t>
  </si>
  <si>
    <t>Xây dựng cơ bản dở dang</t>
  </si>
  <si>
    <t>Hàng hóa</t>
  </si>
  <si>
    <t>Thành phẩm</t>
  </si>
  <si>
    <t>Công cụ, dụng cụ</t>
  </si>
  <si>
    <t>Nguyên liệu, vật liệu</t>
  </si>
  <si>
    <t>Hàng mua đang đi đường</t>
  </si>
  <si>
    <t>131c</t>
  </si>
  <si>
    <t>Hàng hóa kho bảo thuế</t>
  </si>
  <si>
    <t>Waiting</t>
  </si>
  <si>
    <t>Refuse</t>
  </si>
  <si>
    <t>Ok</t>
  </si>
  <si>
    <t>Giám đốc</t>
  </si>
  <si>
    <t>Nơi lập báo cáo:</t>
  </si>
  <si>
    <t>Kiểm toán viên:</t>
  </si>
  <si>
    <t xml:space="preserve"> - Kinh phí nộp Tổng công ty</t>
  </si>
  <si>
    <t>CHI PHÍ PHẢI TRẢ</t>
  </si>
  <si>
    <t>Header Báo cáo:</t>
  </si>
  <si>
    <t>Năm trước</t>
  </si>
  <si>
    <t>Địa chỉ:</t>
  </si>
  <si>
    <t>KQKD</t>
  </si>
  <si>
    <t>CĐKT</t>
  </si>
  <si>
    <t>H.toán</t>
  </si>
  <si>
    <t>.</t>
  </si>
  <si>
    <t>chiếu</t>
  </si>
  <si>
    <t>kh.hàng</t>
  </si>
  <si>
    <t>Bảng CĐKT</t>
  </si>
  <si>
    <t>Có</t>
  </si>
  <si>
    <t>-Các khoản phải thu Nhà nước</t>
  </si>
  <si>
    <t>Công cụ dụng cụ chờ phân bổ</t>
  </si>
  <si>
    <t>050709/HĐTD</t>
  </si>
  <si>
    <t>Ngân hàng Phát triển Nhà Đồng bằng Sông Cửu Long - CN Hải Dương</t>
  </si>
  <si>
    <t>60 tháng</t>
  </si>
  <si>
    <t>21504/HĐTD/TCB</t>
  </si>
  <si>
    <t>Ngân hàng TMCP Kỹ thương Việt Nam - CN Thăng Long</t>
  </si>
  <si>
    <t>48 tháng</t>
  </si>
  <si>
    <t>Kế toán trưởng</t>
  </si>
  <si>
    <t>VNĐ</t>
  </si>
  <si>
    <t>Cộng</t>
  </si>
  <si>
    <t>Tăng khác</t>
  </si>
  <si>
    <t>Doanh thu bán hàng</t>
  </si>
  <si>
    <t>Doanh thu thuần hợp bán hàng</t>
  </si>
  <si>
    <t>Giá vốn của hàng bán</t>
  </si>
  <si>
    <t>Giá vốn của hợp đồng xây lắp</t>
  </si>
  <si>
    <t>Trong kỳ Công ty có giao dịch với các bên liên quan như sau:</t>
  </si>
  <si>
    <t>Bán hàng</t>
  </si>
  <si>
    <t>Mua hàng</t>
  </si>
  <si>
    <t>Tổng lợi nhuận kế toán trước thuế</t>
  </si>
  <si>
    <t>Điều chỉnh cho thu nhập chịu thuế</t>
  </si>
  <si>
    <t>Trừ (-): Thu nhập không chịu thuế</t>
  </si>
  <si>
    <t>Cộng (+): Chi phí không được khấu trừ</t>
  </si>
  <si>
    <t>CHI PHÍ SẢN XUẤT KINH DOANH THEO YẾU TỐ</t>
  </si>
  <si>
    <t>Tổng Giám đốc</t>
  </si>
  <si>
    <t>Người lập biểu</t>
  </si>
  <si>
    <t>V.01</t>
  </si>
  <si>
    <t>V.</t>
  </si>
  <si>
    <t>.TIỀN</t>
  </si>
  <si>
    <t>CÁC KHOẢN ĐẦU TƯ TÀI CHÍNH NGẮN HẠN</t>
  </si>
  <si>
    <t>VI</t>
  </si>
  <si>
    <t>VII</t>
  </si>
  <si>
    <t>VIII</t>
  </si>
  <si>
    <t>. NHỮNG THÔNG TIN KHÁC</t>
  </si>
  <si>
    <t>Thông tin về hoạt động liên tục</t>
  </si>
  <si>
    <t>Báo cáo tài chính này được lập trên cơ sở hoạt động kinh doanh liên tục</t>
  </si>
  <si>
    <t>V.02</t>
  </si>
  <si>
    <t>V.03</t>
  </si>
  <si>
    <t>V.04</t>
  </si>
  <si>
    <t>V.05</t>
  </si>
  <si>
    <t>V.06</t>
  </si>
  <si>
    <t>V.07</t>
  </si>
  <si>
    <t>V.08</t>
  </si>
  <si>
    <t>V.09</t>
  </si>
  <si>
    <t>V.10</t>
  </si>
  <si>
    <t>V.11</t>
  </si>
  <si>
    <t>V.12</t>
  </si>
  <si>
    <t>V.13</t>
  </si>
  <si>
    <t>V.14</t>
  </si>
  <si>
    <t>V.21</t>
  </si>
  <si>
    <t>V.15</t>
  </si>
  <si>
    <t>V.16</t>
  </si>
  <si>
    <t>V.17</t>
  </si>
  <si>
    <t>V.18</t>
  </si>
  <si>
    <t>V.19</t>
  </si>
  <si>
    <t>V.20</t>
  </si>
  <si>
    <t>V.33</t>
  </si>
  <si>
    <t>V.22</t>
  </si>
  <si>
    <t>V.23</t>
  </si>
  <si>
    <t>VI.25</t>
  </si>
  <si>
    <t>VI.26</t>
  </si>
  <si>
    <t>VI.27</t>
  </si>
  <si>
    <t>VI.28</t>
  </si>
  <si>
    <t>VI.29</t>
  </si>
  <si>
    <t>VI.30</t>
  </si>
  <si>
    <t>VI.31</t>
  </si>
  <si>
    <t>VI.32</t>
  </si>
  <si>
    <t>Sửa chữa dây truyền và nhà xưởng</t>
  </si>
  <si>
    <t>Chi phí san nền chuẩn bị mặt bằng xây dựng</t>
  </si>
  <si>
    <t>Doanh thu bán thành phẩm</t>
  </si>
  <si>
    <t>Lãi trái phiếu phát hành phải trả</t>
  </si>
  <si>
    <t>Lỗ do chuyển nhượng các khoản đầu tư vào công ty con</t>
  </si>
  <si>
    <t>Thuế thu nhập doanh nghiệp nộp thừa</t>
  </si>
  <si>
    <t>5. Ngoại tệ các loại (USD)</t>
  </si>
  <si>
    <t>Lũy kế từ đầu năm đến cuối kỳ này</t>
  </si>
  <si>
    <t>Thu nhập của Ban Giám đốc</t>
  </si>
  <si>
    <t>Tiền lương Ban Giám đốc</t>
  </si>
  <si>
    <t>(**) Hợp đồng vay dài hạn Ngân hàng TNHH MTV ANZ số AF02540514 ngày 05/07/2010, hạn mức tín dụng là 520.000.000 VNĐ, thời hạn vay là 48 tháng, lãi suất điều chỉnh 6 tháng 1 lần, mục đích vay là mua xe ô tô, tài sản thế chấp là tài sản hình thành từ vốn vay là xe Fortuner trị giá 786.195.455 đồng.</t>
  </si>
  <si>
    <t>Giảm khác</t>
  </si>
  <si>
    <t>Nhà cửa</t>
  </si>
  <si>
    <t>Máy móc</t>
  </si>
  <si>
    <t>vật kiến trúc</t>
  </si>
  <si>
    <t xml:space="preserve"> - Mua trong năm</t>
  </si>
  <si>
    <t xml:space="preserve"> - Đầu tư XDCB h.thành</t>
  </si>
  <si>
    <t xml:space="preserve"> - Chuyển sang BĐS đ.tư</t>
  </si>
  <si>
    <t xml:space="preserve"> - Công ty CP Khai thác Khoáng sản Sầm Sơn- tỷ lệ sở hữu chiếm 25%</t>
  </si>
  <si>
    <t xml:space="preserve"> - Công ty TNHH Sản Xuất Công nghiệp Đại Việt- Tỷ lệ sở hữu chiếm 25%</t>
  </si>
  <si>
    <t xml:space="preserve"> - Công ty CP Đá Spilít- tỷ lệ sở hữu chiếm 16,7%</t>
  </si>
  <si>
    <t xml:space="preserve"> - Vay ngân hàng TNHH MTV HSBC (*)</t>
  </si>
  <si>
    <t xml:space="preserve"> - Vay ngân hàng TNHH MTV ANZ (**)</t>
  </si>
  <si>
    <t>(*) Hợp đồng vay dài hạn Ngân hàng TNHH MTV HSBC số VHNPFS 100341 CAR ngày 26/10/2010, hạn mức tín dụng là 370.000.000 VNĐ, thời hạn vay là 48 tháng, lãi suất thả nổi, mục đích vay là mua xe ô tô, tài sản thế chấp là tài sản hình thành từ vốn vay là xe ô tô Kia Caren  trị giá 559.017.273 đồng.</t>
  </si>
  <si>
    <t>Chi phí kiểm toán năm 2012</t>
  </si>
  <si>
    <t>51</t>
  </si>
  <si>
    <t>52</t>
  </si>
  <si>
    <t>(Tiếp theo)</t>
  </si>
  <si>
    <t>Hoàng Hữu Tuấn</t>
  </si>
  <si>
    <t>Trần Thị Hồng Mến</t>
  </si>
  <si>
    <t>Hoàng Thị Hồng</t>
  </si>
  <si>
    <t>ok</t>
  </si>
  <si>
    <t>Thiết bị</t>
  </si>
  <si>
    <t>TSCĐ khác</t>
  </si>
  <si>
    <t>dụng cụ QL</t>
  </si>
  <si>
    <t>TĂNG, GIẢM TÀI SẢN CỐ ĐỊNH THUÊ TÀI CHÍNH</t>
  </si>
  <si>
    <t>Trong đó: Những công trình lớn:</t>
  </si>
  <si>
    <t xml:space="preserve"> - Nhà xưởng</t>
  </si>
  <si>
    <t>Vay ngân hàng (*)</t>
  </si>
  <si>
    <t>Vay cá nhân</t>
  </si>
  <si>
    <t>Quỹ đầu tư phát triển</t>
  </si>
  <si>
    <t>Tổng cộng</t>
  </si>
  <si>
    <t>Trả cổ tức bằng cổ phiếu</t>
  </si>
  <si>
    <t>Phân phối các quỹ</t>
  </si>
  <si>
    <t>Giảm khác</t>
  </si>
  <si>
    <t>VI.9</t>
  </si>
  <si>
    <t>Giảm vốn trong năm nay</t>
  </si>
  <si>
    <t>Lỗ trong năm nay</t>
  </si>
  <si>
    <t>Thu nhập chịu thuế TNDN</t>
  </si>
  <si>
    <t>Thuế TNDN được giảm theo Thông tư 140/2012/TT-BTC</t>
  </si>
  <si>
    <t>CÔNG TY CP ĐẦU TƯ THIẾT BỊ VÀ XÂY LẮP ĐIỆN THIÊN TRƯỜNG</t>
  </si>
  <si>
    <t>Tại ngày 30 tháng 06 năm 2014</t>
  </si>
  <si>
    <t>Cho kỳ kế toán từ ngày 01/01/2014 đến ngày 30/06/2014</t>
  </si>
  <si>
    <t>BÁO CÁO KẾT QUẢ KINH DOANH GIỮA NIÊN ĐỘ</t>
  </si>
  <si>
    <t>CHỈ TIÊU NGOÀI BẢNG CÂN ĐỐI KẾ TOÁN GIỮA NIÊN ĐỘ</t>
  </si>
  <si>
    <t>BẢNG CÂN ĐỐI KẾ TOÁN GIỮA NIÊN ĐỘ</t>
  </si>
  <si>
    <t>BÁO CÁO LƯU CHUYỂN TIỀN TỆ GIỮA NIÊN ĐỘ</t>
  </si>
  <si>
    <t>THÔNG TIN BỔ SUNG CHO MỘT SỐ KHOẢN MỤC TRÌNH BÀY TRÊN BẢNG CÂN ĐỐI KẾ TOÁN GIỮA NIÊN ĐỘ</t>
  </si>
  <si>
    <t>THÔNG TIN BỔ SUNG CHO MỘT SỐ KHOẢN MỤC TRÌNH BÀY TRÊN BẢNG KQHĐKD GIỮA NIÊN ĐỘ</t>
  </si>
  <si>
    <t>. THÔNG TIN BỔ SUNG CHO CÁC KHOẢN MỤC TRÌNH BÀY TRÊN BÁO CÁO LƯU CHUYỂN TIỀN TỆ GIỮA NIÊN ĐỘ</t>
  </si>
  <si>
    <t>CÔNG CỤ TÀI CHÍNH</t>
  </si>
  <si>
    <t>Các loại công cụ tài chính của Công ty</t>
  </si>
  <si>
    <t>Giá trị sổ kế toán</t>
  </si>
  <si>
    <t>34.1.</t>
  </si>
  <si>
    <t>Tài sản tài chính</t>
  </si>
  <si>
    <t>Giá gốc</t>
  </si>
  <si>
    <t>Dự phòng</t>
  </si>
  <si>
    <t>Tiền và các khoản tương đương tiền</t>
  </si>
  <si>
    <t>Đầu tư tài chính ngắn hạn</t>
  </si>
  <si>
    <t>Đầu tư tài chính dài hạn</t>
  </si>
  <si>
    <t>34.2. Nợ phải trả tài chính</t>
  </si>
  <si>
    <t>Số đầu năm</t>
  </si>
  <si>
    <t>Vay và nợ ngắn hạn</t>
  </si>
  <si>
    <t>Phải trả người bán</t>
  </si>
  <si>
    <t>Phải trả khác</t>
  </si>
  <si>
    <t>Vay và nợ dài hạn</t>
  </si>
  <si>
    <t>Công ty chưa đánh giá giá trị hợp lý của tài sản tài chính và nợ phải trả tài chính tại ngày kết thúc niên độ kế toán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và dự phòng giảm giá các khoản đầu tư chứng khoán đã được nêu chi tiết tại các Thuyết minh liên quan.</t>
  </si>
  <si>
    <t>35. BÁO CÁO BỘ PHẬN</t>
  </si>
  <si>
    <t xml:space="preserve">  Đơn vị tính : VND</t>
  </si>
  <si>
    <t>Thông tin về kết quả kinh doanh, tài sản cố định và các tài sản dài hạn khác và giá trị các khoản chi phí lớn không bằng tiền của bộ phận theo lĩnh vực kinh doanh của công ty như sau:</t>
  </si>
  <si>
    <t>TỔNG CỘNG</t>
  </si>
  <si>
    <t>Doanh thu thuần về bán hàng và cung cấp dịch vụ ra bên ngoài</t>
  </si>
  <si>
    <t>Doanh thu thuần về bán hàng và cung cấp dịch vụ giữa các bộ phận</t>
  </si>
  <si>
    <t>Tổng doanh thu thuần về bán hàng và cung cấp dịch vụ</t>
  </si>
  <si>
    <t>Kết quả kinh doanh theo bộ phận</t>
  </si>
  <si>
    <t>Các chi phí không phân bổ theo bộ phận</t>
  </si>
  <si>
    <t>Lợi nhuận từ hoạt động kinh doanh</t>
  </si>
  <si>
    <t>Doanh thu hoạt động tài chính</t>
  </si>
  <si>
    <t>Chi phí tài chính</t>
  </si>
  <si>
    <t>Thu nhập khác</t>
  </si>
  <si>
    <t>Chi phí khác</t>
  </si>
  <si>
    <t>Chi phí thuế thu nhập doanh nghiệp hiện hành</t>
  </si>
  <si>
    <t>Chi phí thuế thu nhập doanh nghiệp hoãn lại</t>
  </si>
  <si>
    <t>Lợi nhuận sau thuế thu nhập doanh nghiệp</t>
  </si>
  <si>
    <t>Tổng chi phí đã phát sinh để mua tài sản cố định và các tài sản dài hạn khác</t>
  </si>
  <si>
    <t>Tổng chi phí khấu hao và phân bổ chi phí trả trước dài hạn</t>
  </si>
  <si>
    <t>Tổng giá trị các khoản chi phí lớn không bằng tiền ( trừ chi phí khấu hao và phân bổ chi phí trả trước dài hạn)</t>
  </si>
  <si>
    <t>Tài sản và nợ phải trả của bộ phận theo lĩnh vực kinh doanh của Công ty như sau:</t>
  </si>
  <si>
    <t>Tài sản trực tiếp của bộ phận</t>
  </si>
  <si>
    <t>Các tài sản không phân bổ theo bộ phận</t>
  </si>
  <si>
    <t>Tổng tài sản</t>
  </si>
  <si>
    <t>Nợ phải trả trực tiếp của bộ phận</t>
  </si>
  <si>
    <t>Nợ phải trả không phân bổ theo bộ phận</t>
  </si>
  <si>
    <t>Tổng nợ phải trả</t>
  </si>
  <si>
    <t>Xây lắp điện</t>
  </si>
  <si>
    <t>Bán hàng hóa</t>
  </si>
  <si>
    <t>Bán hàng</t>
  </si>
  <si>
    <t>Doanh thu thuần hàng hóa</t>
  </si>
  <si>
    <t>BÁO CÁO BỘ PHẬN THỨ YẾU: THEO KHU VỰC ĐỊA LÝ</t>
  </si>
  <si>
    <t>Đơn vị tính: VND</t>
  </si>
  <si>
    <t>Chỉ tiêu</t>
  </si>
  <si>
    <t>Tổng cộng</t>
  </si>
  <si>
    <t>Doanh thu thuần bán hàng và cung cấp dịch vụ ra bên ngoài</t>
  </si>
  <si>
    <t>Tài sản bộ phận</t>
  </si>
  <si>
    <t>Tổng chi phí đã phát sinh để mua TSCĐ</t>
  </si>
  <si>
    <t>Kỳ này</t>
  </si>
  <si>
    <t>Kỳ trước</t>
  </si>
  <si>
    <t>Thái Bình</t>
  </si>
  <si>
    <t>Hà Nam</t>
  </si>
  <si>
    <t>Nam Định</t>
  </si>
  <si>
    <t>Người lập biểu</t>
  </si>
  <si>
    <t>BÁO CÁO TÀI CHÍNH  GIỮA NIÊN ĐỘ</t>
  </si>
  <si>
    <t xml:space="preserve">                                                                                    BÁO CÁO TÀI CHÍNH GIỮA NIÊN DỘ</t>
  </si>
  <si>
    <t>Địa chỉ: Lô số 55 đường N2 cụm CN An Xá, tp Nam Định, tỉnh Nam Định</t>
  </si>
  <si>
    <t>Thuế suất thuế TNDN hiện hành</t>
  </si>
  <si>
    <t xml:space="preserve">(*) Vay ngắn hạn Chi nhánh Ngân hàng Nông nghiệp và Phát triển Nông thôn Thành Nam tỉnh Nam Định theo Hợp đồng tín dụng số 3202-LAV-201300894 ngày 28/08/2013 với tổng hạn mức tín dụng được cấp là 8,5 tỷ đồng, mục đích vay thực hiện thi công xây dựng, hợp đồng tín dụng được thực hiện theo từng lần nhận nợ, lãi suất vay 11.5%/năm, lãi suất được thay đổi theo thông báo của Ngân hàng, thời hạn cho vay 12 tháng. </t>
  </si>
  <si>
    <t>Số liệu so sánh là số liệu trên Báo cáo soát xét 6 tháng đầu năm 2013 và Báo cáo tài chính cho năm tài chính kết thúc ngày 31 tháng 12 năm 2013 của Công ty Cổ phần Đầu tư Thiết bị và Xây lắp Điện Thiên Trường đã được kiểm toán bởi Công ty TNHH Dịch vụ Kiểm toán, Kế Toán và Tư vấn Thuế AAT.</t>
  </si>
  <si>
    <t>Nam Định, ngày 15 tháng 7 năm 2014</t>
  </si>
  <si>
    <t>Số tăng trong kỳ</t>
  </si>
  <si>
    <t>Số giảm trong kỳ</t>
  </si>
  <si>
    <t>Số dư cuối kỳ</t>
  </si>
  <si>
    <t xml:space="preserve"> - Khấu hao trong kỳ</t>
  </si>
  <si>
    <t>Tại ngày cuối kỳ</t>
  </si>
  <si>
    <t>Tăng vốn trong kỳ</t>
  </si>
  <si>
    <t>Lãi trong kỳ</t>
  </si>
  <si>
    <t>Cổ phiếu đang lưu hành bình quân trong kỳ</t>
  </si>
  <si>
    <t xml:space="preserve">BÁO CÁO TÀI CHÍNH GIỮA NIÊN ĐỘ ĐÃ </t>
  </si>
  <si>
    <t xml:space="preserve">ĐƯỢC SOÁT XÉT </t>
  </si>
  <si>
    <t>của CÔNG TY CỔ PHẨN ĐẦU TƯ THIẾT BỊ VÀ XÂY LẮP ĐIỆN THIÊN TRƯỜNG</t>
  </si>
  <si>
    <t>Cho kỳ kế toán từ ngày 01/01/2014 đến ngày 30/06/2014</t>
  </si>
  <si>
    <t>kèm theo</t>
  </si>
  <si>
    <t xml:space="preserve">BÁO CÁO KẾT QUẢ CÔNG TÁC SOÁT XÉT </t>
  </si>
  <si>
    <t>CỦA KIỂM TOÁN VIÊN</t>
  </si>
  <si>
    <t>NỘI DUNG</t>
  </si>
  <si>
    <t>Trang</t>
  </si>
  <si>
    <t>Báo cáo của Ban Giám đốc</t>
  </si>
  <si>
    <t>Báo cáo soát xét</t>
  </si>
  <si>
    <t>Báo cáo Tài chính đã được soát xét</t>
  </si>
  <si>
    <t>Bảng cân đối kế toán giữa niên độ</t>
  </si>
  <si>
    <t>Báo cáo kết quả hoạt động kinh doanh giữa niên độ</t>
  </si>
  <si>
    <t>Báo cáo lưu chuyển tiền tệ giữa niên độ</t>
  </si>
  <si>
    <t>Bản thuyết minh Báo cáo tài chính giữa niên độ</t>
  </si>
  <si>
    <t>BÁO CÁO CỦA BAN GIÁM ĐỐC</t>
  </si>
  <si>
    <t xml:space="preserve">Ban Giám đốc Công ty Cổ phần Đầu tư Thiết bị và Xây lắp Điện Thiên Trường (sau đây gọi tắt là “Công ty”) trình bày Báo cáo của mình và Báo cáo tài chính của Công ty cho kỳ kế toán từ ngày 01/01/2014 đến ngày 30/06/2014. </t>
  </si>
  <si>
    <t>CÔNG TY</t>
  </si>
  <si>
    <t xml:space="preserve">Công ty Cổ phần Đầu tư Thiết bị và Xây lắp Điện Thiên Trường được thành lập theo Giấy chứng nhận đăng ký kinh doanh số 0600324084 do Sở Kế hoạch và Đầu tư tỉnh Nam Định cấp ngày 10 tháng 11 năm 2003, đăng kí thay đổi lần 4 ngày 22 tháng 04 năm 2010 trên cơ sở chuyển đổi tên gọi từ Công ty Cổ phần Thuận Hưng; Giấy chứng nhận đăng ký kinh doanh thay đổi lần 6 ngày 28 tháng 10 năm 2011 thay đổi tăng vốn điều lệ lên 28.750.000.000 đồng. </t>
  </si>
  <si>
    <t>Lĩnh vực hoạt động của Công ty bao gồm:</t>
  </si>
  <si>
    <r>
      <t>§</t>
    </r>
    <r>
      <rPr>
        <sz val="7"/>
        <rFont val="Times New Roman"/>
        <family val="1"/>
      </rPr>
      <t xml:space="preserve">         </t>
    </r>
    <r>
      <rPr>
        <sz val="11.5"/>
        <rFont val="Times New Roman"/>
        <family val="1"/>
      </rPr>
      <t>Xây lắp đường dây và trạm biến áp điện đến 35KV; San lấp mặt bằng; xây dựng các công trình dân dụng, công nghiệp, giao thông, thủy lợi; Sản xuất, mua bán hàng thủ công mỹ nghệ; Mua bán vật tư, thiết bị ngành điện; Mua bán lương thực, hàng nông lâm thủy sản, phân bón nông nghiệp;</t>
    </r>
  </si>
  <si>
    <r>
      <t>§</t>
    </r>
    <r>
      <rPr>
        <sz val="7"/>
        <rFont val="Times New Roman"/>
        <family val="1"/>
      </rPr>
      <t xml:space="preserve">         </t>
    </r>
    <r>
      <rPr>
        <sz val="11.5"/>
        <rFont val="Times New Roman"/>
        <family val="1"/>
      </rPr>
      <t>Sản xuất các mặt hàng nhựa, cơ khí xuất khẩu; Sản xuất, mua bán hàng may mặc công nghiệp xuất khẩu; Mua bán điện thoại các loại; Đại lý dịch vụ bưu chính viễn thông; Mua bán các thiết bị văn phòng, văn phòng phẩm, hóa chất ngành in; Vận tải hàng hóa và khách hàng theo hợp đồng;</t>
    </r>
  </si>
  <si>
    <r>
      <t>§</t>
    </r>
    <r>
      <rPr>
        <sz val="7"/>
        <rFont val="Times New Roman"/>
        <family val="1"/>
      </rPr>
      <t xml:space="preserve">         </t>
    </r>
    <r>
      <rPr>
        <sz val="11.5"/>
        <rFont val="Times New Roman"/>
        <family val="1"/>
      </rPr>
      <t>Cho thuê văn phòng, nhà xưởng, kho bãi; Khai thác, mua bán khoáng sản, vật liệu xây dựng; Mua bán cho thuê máy móc, thiết bị ngành công trình.</t>
    </r>
  </si>
  <si>
    <r>
      <t xml:space="preserve">Vốn điều lệ theo Giấy chứng nhận đăng ký kinh doanh số 0600324084, đăng ký thay đổi lần thứ 6 ngày 28 tháng 10 năm 2011 của Công ty là: 28.750.000.000 đồng </t>
    </r>
    <r>
      <rPr>
        <i/>
        <sz val="11.5"/>
        <rFont val="Times New Roman"/>
        <family val="1"/>
      </rPr>
      <t>(Bằng chữ: Hai mươi tám tỷ, bảy trăm năm mươi triệu đồng)</t>
    </r>
    <r>
      <rPr>
        <sz val="11.5"/>
        <rFont val="Times New Roman"/>
        <family val="1"/>
      </rPr>
      <t>.</t>
    </r>
  </si>
  <si>
    <t>Trụ sở chính của Công ty tại Lô 55, đường N2, cụm Công nghiệp An Xá, tp Nam Định, tỉnh Nam Định.</t>
  </si>
  <si>
    <t>KẾT QUẢ HOẠT ĐỘNG</t>
  </si>
  <si>
    <t>Lợi nhuận sau thuế cho kỳ kế toán từ ngày 01/01/2014 đến ngày 30/06/2014 là 190.849.571 VND.</t>
  </si>
  <si>
    <t>Lợi nhuận sau thuế chưa phân phối luỹ kế đến thời điểm ngày 30/06/2014 là 909.683.696 VND.</t>
  </si>
  <si>
    <t>CÁC SỰ KIỆN SAU NGÀY KHOÁ SỔ KẾ TOÁN LẬP BÁO CÁO TÀI CHÍNH</t>
  </si>
  <si>
    <t>Không có sự kiện trọng yếu nào xảy ra sau ngày lập Báo cáo tài chính đòi hỏi được điều chỉnh hay công bố trên Báo cáo tài chính.</t>
  </si>
  <si>
    <t>HỘI ĐỒNG QUẢN TRỊ &amp; BAN GIÁM ĐỐC</t>
  </si>
  <si>
    <r>
      <t>Các thành viên của Hội đồng Quản trị và Ban Giám đốc đã điều hành Công ty trong kỳ và đến ngày lập Báo cáo này gồm:</t>
    </r>
    <r>
      <rPr>
        <b/>
        <i/>
        <u val="single"/>
        <sz val="11.5"/>
        <rFont val="Times New Roman"/>
        <family val="1"/>
      </rPr>
      <t xml:space="preserve"> </t>
    </r>
  </si>
  <si>
    <t>Hội đồng Quản trị</t>
  </si>
  <si>
    <t>Ông Hoàng Hữu Tuấn</t>
  </si>
  <si>
    <t>Chủ tịch HĐQT</t>
  </si>
  <si>
    <t>Ông Hoàng Anh Tú</t>
  </si>
  <si>
    <t>Phó Chủ tịch HĐQT</t>
  </si>
  <si>
    <t>Bà   Hoàng Thị Phương</t>
  </si>
  <si>
    <t xml:space="preserve">Thành viên </t>
  </si>
  <si>
    <t>Ông Vi Trung Sơn</t>
  </si>
  <si>
    <t>Thành viên</t>
  </si>
  <si>
    <t>Ông Hoàng Như Đô</t>
  </si>
  <si>
    <t xml:space="preserve">Ban Giám đốc </t>
  </si>
  <si>
    <t>Giám đốc</t>
  </si>
  <si>
    <t>Phó Giám đốc</t>
  </si>
  <si>
    <t>KIỂM TOÁN VIÊN</t>
  </si>
  <si>
    <t xml:space="preserve">Công ty TNHH Dịch vụ Kiểm toán, Kế toán và Tư vấn Thuế AAT đã thực hiện kiểm toán Báo cáo tài chính cho kỳ kế toán từ ngày 01/01/2014 đến ngày 30/06/2014 của Công ty.  </t>
  </si>
  <si>
    <t>CÔNG BỐ TRÁCH NHIỆM CỦA BAN GIÁM ĐỐC ĐỐI VỚI BÁO CÁO TÀI CHÍNH</t>
  </si>
  <si>
    <t>Ban Giám đốc Công ty chịu trách nhiệm về việc lập Báo cáo tài chính giữa niên độ phản ánh trung thực, hợp lý tình hình hoạt động, kết quả hoạt động kinh doanh của Công ty trong kỳ. Trong quá trình lập Báo cáo tài chính giữa niên độ, Ban Giám đốc Công ty cam kết đã tuân thủ các yêu cầu sau:</t>
  </si>
  <si>
    <r>
      <t>§</t>
    </r>
    <r>
      <rPr>
        <sz val="7"/>
        <rFont val="Times New Roman"/>
        <family val="1"/>
      </rPr>
      <t xml:space="preserve">         </t>
    </r>
    <r>
      <rPr>
        <sz val="11.5"/>
        <rFont val="Times New Roman"/>
        <family val="1"/>
      </rPr>
      <t>Lựa chọn các chính sách kế toán thích hợp và áp dụng các chính sách này một cách nhất quán;</t>
    </r>
  </si>
  <si>
    <r>
      <t>§</t>
    </r>
    <r>
      <rPr>
        <sz val="7"/>
        <rFont val="Times New Roman"/>
        <family val="1"/>
      </rPr>
      <t xml:space="preserve">         </t>
    </r>
    <r>
      <rPr>
        <sz val="11.5"/>
        <rFont val="Times New Roman"/>
        <family val="1"/>
      </rPr>
      <t>Đưa ra các đánh giá và dự đoán hợp lý và thận trọng;</t>
    </r>
  </si>
  <si>
    <r>
      <t>§</t>
    </r>
    <r>
      <rPr>
        <sz val="7"/>
        <rFont val="Times New Roman"/>
        <family val="1"/>
      </rPr>
      <t xml:space="preserve">         </t>
    </r>
    <r>
      <rPr>
        <sz val="11.5"/>
        <rFont val="Times New Roman"/>
        <family val="1"/>
      </rPr>
      <t>Nêu rõ các chuẩn mực kế toán được áp dụng có được tuân thủ hay không, có những áp dụng sai lệch trọng yếu đến mức cần phải công bố và giải thích trong báo cáo tài chính hay không;</t>
    </r>
  </si>
  <si>
    <r>
      <t>§</t>
    </r>
    <r>
      <rPr>
        <sz val="7"/>
        <rFont val="Times New Roman"/>
        <family val="1"/>
      </rPr>
      <t xml:space="preserve">         </t>
    </r>
    <r>
      <rPr>
        <sz val="11.5"/>
        <rFont val="Times New Roman"/>
        <family val="1"/>
      </rPr>
      <t>Lập và trình bày các báo cáo tài chính trên cơ sở tuân thủ các chuẩn mực kế toán, chế độ kế toán và các quy định có liên quan hiện hành;</t>
    </r>
  </si>
  <si>
    <r>
      <t>§</t>
    </r>
    <r>
      <rPr>
        <sz val="7"/>
        <rFont val="Times New Roman"/>
        <family val="1"/>
      </rPr>
      <t xml:space="preserve">         </t>
    </r>
    <r>
      <rPr>
        <sz val="11.5"/>
        <rFont val="Times New Roman"/>
        <family val="1"/>
      </rPr>
      <t xml:space="preserve">Lập các báo cáo tài chính dựa trên cơ sở hoạt động kinh doanh liên tục, trừ trường hợp không thể cho rằng Công ty sẽ tiếp tục hoạt động kinh doanh. </t>
    </r>
  </si>
  <si>
    <t xml:space="preserve">Ban Giám đốc Công ty đảm bảo rằng các sổ kế toán được lưu giữ để phản ánh tình hình tài chính của Công ty, với mức độ trung thực, hợp lý tại bất cứ thời điểm nào và đảm bảo rằng Báo cáo tài chính giữa niên độ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 </t>
  </si>
  <si>
    <t>Ban Giám đốc Công ty cam kết rằng Báo cáo tài chính giữa niên độ đã phản ánh trung thực và hợp lý tình hình tài chính của Công ty tại thời điểm ngày 30 tháng 06 năm 2014, kết quả hoạt động kinh doanh và các luồng lưu chuyển tiền tệ cho kỳ kế toán từ ngày 01/01/2014 đến ngày 30/06/2014, phù hợp với chuẩn mực, chế độ kế toán Việt Nam và tuân thủ các quy định hiện hành có liên quan.</t>
  </si>
  <si>
    <t>CAM KẾT KHÁC</t>
  </si>
  <si>
    <t>Ban Giám đốc cam kết rằng Công ty không vi phạm nghĩa vụ công bố thông tin theo quy định tại Thông tư số 52/2012/TT-BTC ngày 05/04/2012 của Bộ Tài chính hướng dẫn về việc công bố thông tin trên thị trường chứng khoán.</t>
  </si>
  <si>
    <t>Nam Định, ngày  15 tháng 07 năm 2014</t>
  </si>
  <si>
    <t>TM. Hội đồng Quản trị và Ban Giám đốc</t>
  </si>
  <si>
    <t>Chủ tịch HĐQT kiêm Giám đốc</t>
  </si>
  <si>
    <t>Số:       /2014/BCKT-TC/AAT</t>
  </si>
  <si>
    <t>BÁO CÁO KẾT QUẢ CÔNG TÁC SOÁT XÉT</t>
  </si>
  <si>
    <t>Về Báo cáo tài chính cho kỳ kế toán từ ngày 01/01/2014 đến ngày 30/06/2014</t>
  </si>
  <si>
    <t xml:space="preserve"> của Công ty Cổ phần  Đầu tư Thiết bị và Xây lắp điện Thiên Trường</t>
  </si>
  <si>
    <t xml:space="preserve">Kính gửi: </t>
  </si>
  <si>
    <t xml:space="preserve">Hội đồng Quản trị và Ban Giám đốc </t>
  </si>
  <si>
    <r>
      <t xml:space="preserve">                                      </t>
    </r>
    <r>
      <rPr>
        <b/>
        <sz val="11"/>
        <rFont val="Times New Roman"/>
        <family val="1"/>
      </rPr>
      <t>Công ty Cổ phần Đầu tư Thiết bị và Xây lắp điện Thiên Trường</t>
    </r>
  </si>
  <si>
    <r>
      <t xml:space="preserve">Chúng tôi, Công ty TNHH Dịch vụ Kiểm toán, Kế toán và Tư vấn Thuế AAT đã thực hiện công tác soát xét Báo cáo tài chính giữa niên độ cho kỳ kế toán từ ngày 01 tháng 01 năm 2014 đến ngày 30 tháng 06 năm 2014 của Công ty Cổ phần Đầu tư Thiết bị và Xây lắp Điện Thiên Trường bao gồm: Bảng cân đối kế toán giữa niên độ, Báo cáo kết quả hoạt động kinh doanh giữa niên độ, Báo cáo lưu chuyển tiền tệ giữa niên độ, Thuyết minh Báo cáo tài chính được trình bày từ trang </t>
    </r>
    <r>
      <rPr>
        <sz val="11"/>
        <color indexed="8"/>
        <rFont val="Times New Roman"/>
        <family val="1"/>
      </rPr>
      <t>06 đến trang 27</t>
    </r>
    <r>
      <rPr>
        <sz val="11"/>
        <rFont val="Times New Roman"/>
        <family val="1"/>
      </rPr>
      <t xml:space="preserve"> kèm theo.</t>
    </r>
  </si>
  <si>
    <t>Việc lập và trình bày báo cáo tài chính này thuộc trách nhiệm của Ban lãnh đạo Công ty. Trách nhiệm của chúng tôi là đưa ra Báo cáo nhận xét về báo cáo tài chính này trên cơ sở công tác soát xét của chúng tôi.</t>
  </si>
  <si>
    <t>Chúng tôi đã thực hiện công tác soát xét báo cáo tài chính giữa niên độ theo Chuẩn mực kiểm toán Việt Nam về công tác soát xét. Chuẩn mực này yêu cầu công tác soát xét phải lập kế hoạch và thực hiện để có sự đảm bảo vừa phải rằng báo cáo tài chính giữa niên độ không chứa đựng những sai sót trọng yếu. Công tác soát xét bao gồm chủ yếu là việc trao đổi với nhân sự của công ty và áp dụng các thủ tục phân tích trên những thông tin tài chính; công tác này cung cấp một mức độ đảm bảo thấp hơn công tác kiểm toán. Chúng tôi không thực hiện công việc kiểm toán nên cũng không đưa ra ý kiến kiểm toán.</t>
  </si>
  <si>
    <t>Trên cơ sở công tác soát xét của chúng tôi, chúng tôi không thấy có sự kiện nào để chúng tôi cho rằng Báo cáo tài chính giữa niên độ đính kèm theo đây không phản ánh trung thực và hợp lý trên các khía cạnh trọng yếu tình hình tài chính của Công ty Cổ phần Đầu tư Thiết bị và Xây lắp Điện Thiên Trường tại ngày 30 tháng 06 năm 2014, cũng như kết quả kinh doanh, các luồng lưu chuyển tiền tệ cho kỳ kế toán từ ngày 01/01/2014 đến ngày 30/06/2014 phù hợp với chuẩn mực và chế độ kế toán Việt Nam hiện hành và các quy định về lập và trình bày Báo cáo tài chính có liên quan.</t>
  </si>
  <si>
    <t>Hà Nội, ngày 11 tháng 08 năm 2014</t>
  </si>
  <si>
    <t>CÔNG TY TNHH DỊCH VỤ KIỂM TOÁN, KẾ TOÁN VÀ TƯ VẤN THUẾ AAT</t>
  </si>
  <si>
    <t>Dương Thị Thảo</t>
  </si>
  <si>
    <t>Trần Thanh Phương</t>
  </si>
  <si>
    <t xml:space="preserve">Giấy chứng nhận đăng ký hành nghề </t>
  </si>
  <si>
    <t>kiểm toán số: 0162-2013-141-1</t>
  </si>
  <si>
    <t>Giấy chứng nhận đăng ký hành nghề</t>
  </si>
  <si>
    <t xml:space="preserve"> kiểm toán số: 1616-2013-141-1</t>
  </si>
  <si>
    <t xml:space="preserve">BẢN THUYẾT MINH BÁO CÁO TÀI CHÍNH </t>
  </si>
  <si>
    <t>Cho kỳ kế toán từ ngày 01/01/2014 đến ngày 30/06/2014</t>
  </si>
  <si>
    <r>
      <t>I.</t>
    </r>
    <r>
      <rPr>
        <b/>
        <sz val="7"/>
        <rFont val="Times New Roman"/>
        <family val="1"/>
      </rPr>
      <t xml:space="preserve">           </t>
    </r>
    <r>
      <rPr>
        <b/>
        <sz val="11.5"/>
        <rFont val="Times New Roman"/>
        <family val="1"/>
      </rPr>
      <t>ĐẶC ĐIỂM HOẠT ĐỘNG DOANH NGHIỆP</t>
    </r>
  </si>
  <si>
    <r>
      <t>1.</t>
    </r>
    <r>
      <rPr>
        <b/>
        <sz val="7"/>
        <rFont val="Times New Roman"/>
        <family val="1"/>
      </rPr>
      <t xml:space="preserve">         </t>
    </r>
    <r>
      <rPr>
        <b/>
        <sz val="11.5"/>
        <rFont val="Times New Roman"/>
        <family val="1"/>
      </rPr>
      <t>Hình thức sở hữu vốn</t>
    </r>
  </si>
  <si>
    <r>
      <t>Công ty Cổ phần Đầu tư Thiết bị và Xây lắp Điện Thiên Trường được thành lập theo Giấy chứng nhận đăng ký kinh doanh số 0600324084 do Sở Kế hoạch và Đầu tư tỉnh Nam Định cấp ngày 10 tháng 11 năm 2003, đăng kí thay đổi lần 4 ngày 22 tháng 04 năm 2010 trên cơ sở chuyển đổi tên gọi từ Công ty Cổ phần Thuận Hưng; Giấy chứng nhận đăng ký kinh doanh doanh thay đổi lần 6 ngày 28 tháng 10 năm 2011 mục đích tăng vốn điều lệ lên 28.750.000.000 đồng (</t>
    </r>
    <r>
      <rPr>
        <i/>
        <sz val="11.5"/>
        <rFont val="Times New Roman"/>
        <family val="1"/>
      </rPr>
      <t>Bằng chữ:</t>
    </r>
    <r>
      <rPr>
        <sz val="11.5"/>
        <rFont val="Times New Roman"/>
        <family val="1"/>
      </rPr>
      <t xml:space="preserve"> </t>
    </r>
    <r>
      <rPr>
        <i/>
        <sz val="11.5"/>
        <rFont val="Times New Roman"/>
        <family val="1"/>
      </rPr>
      <t>Hai mươi tám tỷ, bảy trăm năm mươi triệu đồng</t>
    </r>
    <r>
      <rPr>
        <sz val="11.5"/>
        <rFont val="Times New Roman"/>
        <family val="1"/>
      </rPr>
      <t>).</t>
    </r>
  </si>
  <si>
    <t>Hình thức sở hữu vốn: Công ty Cổ phần</t>
  </si>
  <si>
    <r>
      <t>2.</t>
    </r>
    <r>
      <rPr>
        <b/>
        <sz val="7"/>
        <rFont val="Times New Roman"/>
        <family val="1"/>
      </rPr>
      <t xml:space="preserve">         </t>
    </r>
    <r>
      <rPr>
        <b/>
        <sz val="11.5"/>
        <rFont val="Times New Roman"/>
        <family val="1"/>
      </rPr>
      <t>Lĩnh vực kinh doanh</t>
    </r>
  </si>
  <si>
    <t>Lĩnh vực kinh doanh chủ yếu của Công ty là sản xuất thiết bị điện và xây lắp điện.</t>
  </si>
  <si>
    <r>
      <t>3.</t>
    </r>
    <r>
      <rPr>
        <b/>
        <sz val="7"/>
        <rFont val="Times New Roman"/>
        <family val="1"/>
      </rPr>
      <t xml:space="preserve">         </t>
    </r>
    <r>
      <rPr>
        <b/>
        <sz val="11.5"/>
        <rFont val="Times New Roman"/>
        <family val="1"/>
      </rPr>
      <t>Ngành nghề kinh doanh</t>
    </r>
  </si>
  <si>
    <r>
      <t>·</t>
    </r>
    <r>
      <rPr>
        <sz val="7"/>
        <rFont val="Times New Roman"/>
        <family val="1"/>
      </rPr>
      <t xml:space="preserve">           </t>
    </r>
    <r>
      <rPr>
        <sz val="11.5"/>
        <rFont val="Times New Roman"/>
        <family val="1"/>
      </rPr>
      <t>Xây lắp đường dây và trạm biến áp điện đến 35KV; San lấp mặt bằng; xây dựng các công trình dân dụng, công nghiệp, giao thông, thủy lợi; Sản xuất, mua bán hàng thủ công mỹ nghệ; Mua bán vật tư, thiết bị ngành điện; Mua bán lương thực, hàng nông lâm thủy sản, phân bón nông nghiệp;</t>
    </r>
  </si>
  <si>
    <r>
      <t>·</t>
    </r>
    <r>
      <rPr>
        <sz val="7"/>
        <rFont val="Times New Roman"/>
        <family val="1"/>
      </rPr>
      <t xml:space="preserve">           </t>
    </r>
    <r>
      <rPr>
        <sz val="11.5"/>
        <rFont val="Times New Roman"/>
        <family val="1"/>
      </rPr>
      <t>Sản xuất các mặt hàng nhựa, cơ khí xuất khẩu; Sản xuất, mua bán hàng may mặc công nghiệp xuất khẩu; Mua bán điện thoại các loại; Đại lý dịch vụ bưu chính viễn thông; Mua bán các thiết bị văn phòng, văn phòng phẩm, hóa chất ngành in; Vận tải hàng hóa và khách hàng theo hợp đồng;</t>
    </r>
  </si>
  <si>
    <r>
      <t>·</t>
    </r>
    <r>
      <rPr>
        <sz val="7"/>
        <rFont val="Times New Roman"/>
        <family val="1"/>
      </rPr>
      <t xml:space="preserve">           </t>
    </r>
    <r>
      <rPr>
        <sz val="11.5"/>
        <rFont val="Times New Roman"/>
        <family val="1"/>
      </rPr>
      <t>Cho thuê văn phòng, nhà xưởng, kho bãi; Khai thác, mua bán khoáng sản, vật liệu xây dựng; Mua bán cho thuê máy móc, thiết bị ngành công trình.</t>
    </r>
  </si>
  <si>
    <r>
      <t xml:space="preserve">  </t>
    </r>
    <r>
      <rPr>
        <b/>
        <sz val="11.5"/>
        <rFont val="Times New Roman"/>
        <family val="1"/>
      </rPr>
      <t>II.</t>
    </r>
    <r>
      <rPr>
        <b/>
        <sz val="7"/>
        <rFont val="Times New Roman"/>
        <family val="1"/>
      </rPr>
      <t xml:space="preserve"> </t>
    </r>
    <r>
      <rPr>
        <b/>
        <sz val="11"/>
        <rFont val="Times New Roman"/>
        <family val="1"/>
      </rPr>
      <t>KỲ KẾ TOÁN, ĐƠN VỊ TIỀN TỆ SỬ DỤNG TRONG KẾ TOÁN</t>
    </r>
  </si>
  <si>
    <r>
      <t>1.</t>
    </r>
    <r>
      <rPr>
        <b/>
        <sz val="7"/>
        <rFont val="Times New Roman"/>
        <family val="1"/>
      </rPr>
      <t xml:space="preserve">     </t>
    </r>
    <r>
      <rPr>
        <b/>
        <sz val="11.5"/>
        <rFont val="Times New Roman"/>
        <family val="1"/>
      </rPr>
      <t xml:space="preserve">Kỳ kế toán, đơn vị tiền tệ sử dụng trong kế toán </t>
    </r>
  </si>
  <si>
    <t xml:space="preserve">Kỳ kế toán hàng năm của Công ty bắt đầu từ ngày 01/01 và kết thúc vào ngày 31/12 hàng năm. </t>
  </si>
  <si>
    <r>
      <t>2.</t>
    </r>
    <r>
      <rPr>
        <b/>
        <sz val="7"/>
        <rFont val="Times New Roman"/>
        <family val="1"/>
      </rPr>
      <t xml:space="preserve">     </t>
    </r>
    <r>
      <rPr>
        <b/>
        <sz val="11.5"/>
        <rFont val="Times New Roman"/>
        <family val="1"/>
      </rPr>
      <t>Đơn vị tiền tệ sử dụng trong ghi chép kế toán</t>
    </r>
    <r>
      <rPr>
        <sz val="11.5"/>
        <rFont val="Times New Roman"/>
        <family val="1"/>
      </rPr>
      <t xml:space="preserve"> là đồng Việt Nam</t>
    </r>
  </si>
  <si>
    <t xml:space="preserve">     Đơn vị tiền tệ sử dụng trong ghi chép kế toán là đồng Việt Nam (VND)</t>
  </si>
  <si>
    <r>
      <t>III.</t>
    </r>
    <r>
      <rPr>
        <b/>
        <sz val="7"/>
        <rFont val="Times New Roman"/>
        <family val="1"/>
      </rPr>
      <t xml:space="preserve"> </t>
    </r>
    <r>
      <rPr>
        <b/>
        <sz val="11.5"/>
        <rFont val="Times New Roman"/>
        <family val="1"/>
      </rPr>
      <t xml:space="preserve"> CHUẨN MỰC VÀ CHẾ ĐỘ KẾ TOÁN ÁP DỤNG</t>
    </r>
  </si>
  <si>
    <r>
      <t>1.</t>
    </r>
    <r>
      <rPr>
        <i/>
        <sz val="7"/>
        <rFont val="Times New Roman"/>
        <family val="1"/>
      </rPr>
      <t xml:space="preserve">     </t>
    </r>
    <r>
      <rPr>
        <i/>
        <sz val="11.5"/>
        <rFont val="Times New Roman"/>
        <family val="1"/>
      </rPr>
      <t>Chế độ kế toán áp dụng</t>
    </r>
  </si>
  <si>
    <t xml:space="preserve">Công ty áp dụng Chế độ Kế toán doanh nghiệp ban hành theo Quyết định số 15/2006/QĐ-BTC ngày 20/3/2006 của Bộ trưởng Bộ Tài chính và Thông tư số 244/2009/TT-BTC ngày 31 tháng 12 năm 2009 hướng dẫn sửa đổi, bổ sung Chế độ Kế toán doanh nghiệp của Bộ Tài chính. </t>
  </si>
  <si>
    <r>
      <t>2.</t>
    </r>
    <r>
      <rPr>
        <i/>
        <sz val="7"/>
        <rFont val="Times New Roman"/>
        <family val="1"/>
      </rPr>
      <t xml:space="preserve">     </t>
    </r>
    <r>
      <rPr>
        <i/>
        <sz val="11.5"/>
        <rFont val="Times New Roman"/>
        <family val="1"/>
      </rPr>
      <t>Tuyên bố về việc tuân thủ Chuẩn mực kế toán và Chế độ kế toán</t>
    </r>
  </si>
  <si>
    <t>Công ty đã áp dụng các Chuẩn mực kế toán Việt Nam và các văn bản hướng dẫn Chuẩn mực do Nhà nước đã ban hành. Báo cáo tài chính được lập và trình bày theo đúng mọi quy định của từng chuẩn mực, thông tư hướng dẫn thực hiện chuẩn mực và Chế độ kế toán hiện hành đang áp dụng.</t>
  </si>
  <si>
    <r>
      <t>3.</t>
    </r>
    <r>
      <rPr>
        <i/>
        <sz val="7"/>
        <rFont val="Times New Roman"/>
        <family val="1"/>
      </rPr>
      <t xml:space="preserve">     </t>
    </r>
    <r>
      <rPr>
        <i/>
        <sz val="11.5"/>
        <rFont val="Times New Roman"/>
        <family val="1"/>
      </rPr>
      <t>Hình thức kế toán áp dụng</t>
    </r>
  </si>
  <si>
    <r>
      <t>Công ty áp dụng hình thức kế toán Nhật ký chung.</t>
    </r>
    <r>
      <rPr>
        <sz val="11.5"/>
        <color indexed="12"/>
        <rFont val="Times New Roman"/>
        <family val="1"/>
      </rPr>
      <t xml:space="preserve"> </t>
    </r>
  </si>
  <si>
    <r>
      <t>4.</t>
    </r>
    <r>
      <rPr>
        <i/>
        <sz val="7"/>
        <rFont val="Times New Roman"/>
        <family val="1"/>
      </rPr>
      <t xml:space="preserve">     </t>
    </r>
    <r>
      <rPr>
        <i/>
        <sz val="11.5"/>
        <rFont val="Times New Roman"/>
        <family val="1"/>
      </rPr>
      <t>Cơ sở hoạt động liên tục</t>
    </r>
  </si>
  <si>
    <t>Các báo cáo tài chính của Công ty được lập trên cơ sở hoạt động liên tục với giả định rằng Công ty sẽ tiếp tục hoạt động trong tương lai có thể nhìn thấy được.</t>
  </si>
  <si>
    <r>
      <t>IV.</t>
    </r>
    <r>
      <rPr>
        <b/>
        <sz val="7"/>
        <rFont val="Times New Roman"/>
        <family val="1"/>
      </rPr>
      <t xml:space="preserve"> </t>
    </r>
    <r>
      <rPr>
        <b/>
        <sz val="11.5"/>
        <rFont val="Times New Roman"/>
        <family val="1"/>
      </rPr>
      <t xml:space="preserve"> CÁC CHÍNH SÁCH KẾ TOÁN ÁP DỤNG</t>
    </r>
  </si>
  <si>
    <r>
      <t>1.</t>
    </r>
    <r>
      <rPr>
        <b/>
        <sz val="7"/>
        <rFont val="Times New Roman"/>
        <family val="1"/>
      </rPr>
      <t xml:space="preserve">    </t>
    </r>
    <r>
      <rPr>
        <b/>
        <sz val="11.5"/>
        <rFont val="Times New Roman"/>
        <family val="1"/>
      </rPr>
      <t xml:space="preserve">Nguyên tắc ghi nhận các khoản tiền và các khoản tương đương tiền </t>
    </r>
  </si>
  <si>
    <t>Tiền và các khoản tương đương tiền bao gồm tiền mặt tại quỹ, tiền gửi ngân hàng, tiền đang chuyển, tiền gửi không kỳ hạn, các khoản đầu tư ngắn hạn có thời gian đáo hạn không quá 03 tháng kể từ ngày mua có tính thanh khoản cao, có khả năng chuyển đổi dễ dàng thành các lượng tiền xác định và không có nhiều rủi ro trong chuyển đổi thành tiền.</t>
  </si>
  <si>
    <t>Các nghiệp vụ kinh tế phát sinh bằng ngoại tệ được quy đổi ra đồng Việt Nam theo tỷ giá thực tế tại thời điểm phát sinh nghiệp vụ. Tại thời điểm cuối kỳ các khoản mục tiền tệ có gốc ngoại tệ được quy đổi theo tỷ giá giao dịch bình quân của các ngân hàng thương mại Công ty có mở tài khoản công bố vào ngày cuối kỳ.</t>
  </si>
  <si>
    <t>Chênh lệch tỷ giá thực tế phát sinh trong kỳ và chênh lệch tỷ giá do đánh giá lại số dư các khoản mục tiền tệ có gốc ngoại tệ tại thời điểm cuối kỳ được kết chuyển vào doanh thu hoặc chi phí tài chính trong kỳ tài chính.</t>
  </si>
  <si>
    <r>
      <t>2.</t>
    </r>
    <r>
      <rPr>
        <b/>
        <sz val="7"/>
        <rFont val="Times New Roman"/>
        <family val="1"/>
      </rPr>
      <t xml:space="preserve">    </t>
    </r>
    <r>
      <rPr>
        <b/>
        <sz val="11.5"/>
        <rFont val="Times New Roman"/>
        <family val="1"/>
      </rPr>
      <t xml:space="preserve">Nguyên tắc ghi nhận hàng tồn kho </t>
    </r>
  </si>
  <si>
    <r>
      <t>a)</t>
    </r>
    <r>
      <rPr>
        <b/>
        <i/>
        <sz val="7"/>
        <rFont val="Times New Roman"/>
        <family val="1"/>
      </rPr>
      <t xml:space="preserve">          </t>
    </r>
    <r>
      <rPr>
        <b/>
        <i/>
        <sz val="11"/>
        <rFont val="Times New Roman"/>
        <family val="1"/>
      </rPr>
      <t>Nguyên tắc ghi nhận hàng tồn kho</t>
    </r>
  </si>
  <si>
    <t>Hàng tồn kho được ghi nhận theo giá gốc. Trường hợp giá trị thuần có thể thực hiện được thấp hơn giá gốc thì phải ghi nhận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</si>
  <si>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gốc của hàng tồn kho mua ngoài bao gồm giá mua, các loại thuế không được hoàn lại, chi phí vận chuyển, bốc xếp, bảo quản trong quá trình mua hàng và các chi phí khác có liên quan trực tiếp đến việc mua hàng tồn kho.</t>
  </si>
  <si>
    <t>Giá gốc của hàng tồn kho do đơn vị tự sản xuất bao gồm chi phí nguyên vật liệu trực tiếp, chi phí nhân công trực tiếp, chi phí sản xuất chung cố định và chi phí sản xuất chung biến đổi phát sinh trong quá trình chuyển hóa nguyên liệu, vật liệu thành thành phẩm.</t>
  </si>
  <si>
    <t>Những chi phí không được ghi nhận vào giá gốc của hàng tồn kho:</t>
  </si>
  <si>
    <r>
      <t>·</t>
    </r>
    <r>
      <rPr>
        <sz val="7"/>
        <rFont val="Times New Roman"/>
        <family val="1"/>
      </rPr>
      <t xml:space="preserve">           </t>
    </r>
    <r>
      <rPr>
        <sz val="11"/>
        <rFont val="Times New Roman"/>
        <family val="1"/>
      </rPr>
      <t>Các khoản chiết khấu thương mại và giảm giá hàng mua do hàng mua không đúng quy cách, phẩm chất;</t>
    </r>
  </si>
  <si>
    <r>
      <t>·</t>
    </r>
    <r>
      <rPr>
        <sz val="7"/>
        <rFont val="Times New Roman"/>
        <family val="1"/>
      </rPr>
      <t xml:space="preserve">           </t>
    </r>
    <r>
      <rPr>
        <sz val="11"/>
        <rFont val="Times New Roman"/>
        <family val="1"/>
      </rPr>
      <t>Chi phí nguyên vật liệu, chi phí nhân công và các chi phí sản xuất kinh doanh khác phát sinh trên mức bình thường;</t>
    </r>
  </si>
  <si>
    <r>
      <t>·</t>
    </r>
    <r>
      <rPr>
        <sz val="7"/>
        <rFont val="Times New Roman"/>
        <family val="1"/>
      </rPr>
      <t xml:space="preserve">           </t>
    </r>
    <r>
      <rPr>
        <sz val="11"/>
        <rFont val="Times New Roman"/>
        <family val="1"/>
      </rPr>
      <t>Chi phí bảo quản hàng tồn kho trừ các chi phí bảo quản hàng tồn kho cần thiết cho quá trình sản xuất tiếp theo và chi phí bảo quản hàng tồn kho phát sinh trong quá trình mua hàng;</t>
    </r>
  </si>
  <si>
    <r>
      <t>·</t>
    </r>
    <r>
      <rPr>
        <sz val="7"/>
        <rFont val="Times New Roman"/>
        <family val="1"/>
      </rPr>
      <t xml:space="preserve">           </t>
    </r>
    <r>
      <rPr>
        <sz val="11"/>
        <rFont val="Times New Roman"/>
        <family val="1"/>
      </rPr>
      <t>Chi phí bán hàng;</t>
    </r>
  </si>
  <si>
    <r>
      <t>·</t>
    </r>
    <r>
      <rPr>
        <sz val="7"/>
        <rFont val="Times New Roman"/>
        <family val="1"/>
      </rPr>
      <t xml:space="preserve">           </t>
    </r>
    <r>
      <rPr>
        <sz val="11"/>
        <rFont val="Times New Roman"/>
        <family val="1"/>
      </rPr>
      <t>Chi phí quản lý doanh nghiệp.</t>
    </r>
  </si>
  <si>
    <r>
      <t>b)</t>
    </r>
    <r>
      <rPr>
        <b/>
        <i/>
        <sz val="7"/>
        <rFont val="Times New Roman"/>
        <family val="1"/>
      </rPr>
      <t xml:space="preserve">           </t>
    </r>
    <r>
      <rPr>
        <b/>
        <i/>
        <sz val="11"/>
        <rFont val="Times New Roman"/>
        <family val="1"/>
      </rPr>
      <t>Phương pháp tính giá trị hàng tồn kho</t>
    </r>
  </si>
  <si>
    <r>
      <t>-</t>
    </r>
    <r>
      <rPr>
        <sz val="7"/>
        <rFont val="Times New Roman"/>
        <family val="1"/>
      </rPr>
      <t xml:space="preserve">     </t>
    </r>
    <r>
      <rPr>
        <sz val="11"/>
        <rFont val="Times New Roman"/>
        <family val="1"/>
      </rPr>
      <t>Nguyên tắc ghi nhận hàng tồn kho: Hàng tồn kho được phản ánh theo nguyên tắc giá gốc bao gồm chi phí mua, chi phí chế biến và chi phí liên quan trực tiếp khác.</t>
    </r>
  </si>
  <si>
    <t>Hàng tồn kho của Công ty bao gồm: Nguyên vật liệu, công cụ dụng cụ, chi phí sản xuất kinh doanh dở dang, thành phẩm, hàng hóa, hàng gửi đi bán.</t>
  </si>
  <si>
    <t>-  Phương pháp tính giá hàng tồn kho: Bình quân gia quyền.</t>
  </si>
  <si>
    <r>
      <t>c)</t>
    </r>
    <r>
      <rPr>
        <b/>
        <i/>
        <sz val="7"/>
        <rFont val="Times New Roman"/>
        <family val="1"/>
      </rPr>
      <t xml:space="preserve">           </t>
    </r>
    <r>
      <rPr>
        <b/>
        <i/>
        <sz val="11"/>
        <rFont val="Times New Roman"/>
        <family val="1"/>
      </rPr>
      <t>Phương pháp hạch toán hàng tồn kho</t>
    </r>
  </si>
  <si>
    <t>Hàng tồn kho được hạch toán :</t>
  </si>
  <si>
    <t>-  Theo phương pháp kê khai thường xuyên.</t>
  </si>
  <si>
    <r>
      <t>d)</t>
    </r>
    <r>
      <rPr>
        <b/>
        <i/>
        <sz val="7"/>
        <rFont val="Times New Roman"/>
        <family val="1"/>
      </rPr>
      <t xml:space="preserve">           </t>
    </r>
    <r>
      <rPr>
        <b/>
        <i/>
        <sz val="11"/>
        <rFont val="Times New Roman"/>
        <family val="1"/>
      </rPr>
      <t>Phương pháp lập dự phòng giảm giá hàng tồn kho</t>
    </r>
  </si>
  <si>
    <t>Số dự phòng giảm giá hàng tồn kho được lập vào thời điểm cuối năm là số chênh lệch giữa giá gốc của hàng tồn kho lớn hơn giá trị thuần có thể thực hiện được. Giá trị thuần có thể thực hiện được là giá bán ước tính của hàng tồn kho trong kỳ sản xuất kinh doanh bình thường trừ (-) chi phí ước tính để hoàn thành sản phẩm và chi phí ước tính cần thiết cho việc tiêu thụ chúng.</t>
  </si>
  <si>
    <t>Việc lập dự phòng giảm giá hàng tồn kho được thực hiện trên cơ sở từng mặt hàng tồn kho. Tăng hoặc giảm khoản dự phòng giảm giá hàng tồn kho được kết chuyển vào giá vốn hàng bán trong năm.</t>
  </si>
  <si>
    <r>
      <t>3.</t>
    </r>
    <r>
      <rPr>
        <b/>
        <sz val="7"/>
        <rFont val="Times New Roman"/>
        <family val="1"/>
      </rPr>
      <t xml:space="preserve">    </t>
    </r>
    <r>
      <rPr>
        <b/>
        <sz val="11.5"/>
        <rFont val="Times New Roman"/>
        <family val="1"/>
      </rPr>
      <t xml:space="preserve">Nguyên tắc ghi nhận và khấu hao tài sản cố định </t>
    </r>
  </si>
  <si>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</si>
  <si>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Khấu hao trích theo phương pháp đường thẳng được quy định tại Thông tư 45/2012/TT-BTC ngày 25/4/2013 của Bộ Tài Chính. Thời gian khấu hao được ước tính như sau:</t>
  </si>
  <si>
    <t>- Nhà cửa, vật kiến trúc</t>
  </si>
  <si>
    <t xml:space="preserve">  05-25 năm</t>
  </si>
  <si>
    <t>- Máy móc thiết bị</t>
  </si>
  <si>
    <t>06-10 năm</t>
  </si>
  <si>
    <t>- Phương tiện vận tải</t>
  </si>
  <si>
    <t>- Thiết bị quản lý</t>
  </si>
  <si>
    <t xml:space="preserve">    3-8 năm</t>
  </si>
  <si>
    <t>- Quyền sử dụng đất có thời hạn</t>
  </si>
  <si>
    <t>25 năm</t>
  </si>
  <si>
    <r>
      <t>4.</t>
    </r>
    <r>
      <rPr>
        <b/>
        <sz val="7"/>
        <rFont val="Times New Roman"/>
        <family val="1"/>
      </rPr>
      <t xml:space="preserve">    </t>
    </r>
    <r>
      <rPr>
        <b/>
        <sz val="11.5"/>
        <rFont val="Times New Roman"/>
        <family val="1"/>
      </rPr>
      <t>Nguyên tắc ghi nhận và khấu hao bất động sản đầu tư</t>
    </r>
  </si>
  <si>
    <r>
      <t>5.</t>
    </r>
    <r>
      <rPr>
        <b/>
        <sz val="7"/>
        <rFont val="Times New Roman"/>
        <family val="1"/>
      </rPr>
      <t xml:space="preserve">    </t>
    </r>
    <r>
      <rPr>
        <b/>
        <sz val="11.5"/>
        <rFont val="Times New Roman"/>
        <family val="1"/>
      </rPr>
      <t>Nguyên tắc ghi nhận các khoản đầu tư tài chính</t>
    </r>
  </si>
  <si>
    <r>
      <t>6.</t>
    </r>
    <r>
      <rPr>
        <b/>
        <sz val="7"/>
        <rFont val="Times New Roman"/>
        <family val="1"/>
      </rPr>
      <t xml:space="preserve">    </t>
    </r>
    <r>
      <rPr>
        <b/>
        <sz val="11.5"/>
        <rFont val="Times New Roman"/>
        <family val="1"/>
      </rPr>
      <t>Nguyên tắc ghi nhận và vốn hoá các khoản chi phí đi vay</t>
    </r>
  </si>
  <si>
    <t xml:space="preserve">Chi phí đi vay bao gồm: Lãi tiền vay ngắn hạn, lãi tiền vay dài hạn, kể cả lãi tiền vay trên các khoản thấu chi; Phần phân bổ các khoản chiết khấu hoặc phụ trội phát sinh liên quan đến những khoản vay do phát </t>
  </si>
  <si>
    <t>hành trái phiếu; Phần phân bổ các khoản chi phí phụ phát sinh liên quan tới quá trình làm thủ tục vay và chi phí tài chính của tài sản thuê tài chính.</t>
  </si>
  <si>
    <t>Chi phí đi vay được ghi nhận vào chi phí sản xuất, kinh doanh trong kỳ khi phát sinh, trừ khi chi phí đi vay liên quan trực tiếp đến việc đầu tư xây dựng hoặc sản xuất dở dang được tính vào giá trị của tài sản đó. Các chi phí đi vay được vốn hóa khi doanh nghiệp chắc chắn thu được lợi ích kinh tế trong tương lai do sử dụng tài sản đó và chi phí đi vay có thể xác định được một cách đáng tin cậy.</t>
  </si>
  <si>
    <r>
      <t>7.</t>
    </r>
    <r>
      <rPr>
        <b/>
        <sz val="7"/>
        <rFont val="Times New Roman"/>
        <family val="1"/>
      </rPr>
      <t xml:space="preserve">    </t>
    </r>
    <r>
      <rPr>
        <b/>
        <sz val="11"/>
        <rFont val="Times New Roman"/>
        <family val="1"/>
      </rPr>
      <t>Nguyên tắc ghi nhận và phân bổ chi phí trả trước</t>
    </r>
  </si>
  <si>
    <t>Các chi phí trả trước chỉ liên quan đến chi phí sản xuất kinh doanh năm tài chính hiện tại được ghi nhận là chi phí trả trước ngắn hạn và được tính vào chi phí sản xuất kinh doanh trong năm tài chính.</t>
  </si>
  <si>
    <r>
      <t>8.</t>
    </r>
    <r>
      <rPr>
        <b/>
        <sz val="7"/>
        <rFont val="Times New Roman"/>
        <family val="1"/>
      </rPr>
      <t xml:space="preserve">    </t>
    </r>
    <r>
      <rPr>
        <b/>
        <sz val="11"/>
        <rFont val="Times New Roman"/>
        <family val="1"/>
      </rPr>
      <t xml:space="preserve"> Nguyên tắc ghi nhận chi phí phải trả</t>
    </r>
  </si>
  <si>
    <r>
      <t>9.</t>
    </r>
    <r>
      <rPr>
        <b/>
        <sz val="7"/>
        <rFont val="Times New Roman"/>
        <family val="1"/>
      </rPr>
      <t xml:space="preserve">    </t>
    </r>
    <r>
      <rPr>
        <b/>
        <sz val="11.5"/>
        <rFont val="Times New Roman"/>
        <family val="1"/>
      </rPr>
      <t>Nguyên tắc và phương pháp ghi nhận các khoản dự phòng phải trả</t>
    </r>
  </si>
  <si>
    <t>10. Nguyên tắc ghi nhận vốn chủ sở hữu</t>
  </si>
  <si>
    <t>Vốn đầu tư của chủ sở hữu được ghi nhận theo số vốn thực góp của chủ sở hữu.</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</si>
  <si>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</si>
  <si>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</si>
  <si>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Cố phiếu quỹ là cổ phiếu do Công ty phát hành và sau đó mua lại. Cổ phiếu quỹ được ghi nhận theo giá trị thực tế và trình bày trên Bảng Cân đối kế toán là khoản ghi giảm vốn chủ sở hữu.</t>
  </si>
  <si>
    <t>Cổ tức phải trả cho các cổ đông được ghi nhận là khoản phải trả trong Bảng Cân đối kế toán của Công ty sau khi có thông báo chia cổ tức của Hội đồng Quản trị Công ty.</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</si>
  <si>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</si>
  <si>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11. Nguyên tắc và phương pháp ghi nhận doanh thu</t>
  </si>
  <si>
    <t>Doanh thu bán hàng được ghi nhận khi đồng thời thỏa mãn các điều kiện sau:</t>
  </si>
  <si>
    <r>
      <t>§</t>
    </r>
    <r>
      <rPr>
        <sz val="7"/>
        <rFont val="Times New Roman"/>
        <family val="1"/>
      </rPr>
      <t xml:space="preserve">         </t>
    </r>
    <r>
      <rPr>
        <sz val="11"/>
        <rFont val="Times New Roman"/>
        <family val="1"/>
      </rPr>
      <t>Phần lớn rủi ro và lợi ích gắn liền với quyền sở hữu sản phẩm hoặc hàng hóa đã được chuyển giao cho người mua;</t>
    </r>
  </si>
  <si>
    <r>
      <t>§</t>
    </r>
    <r>
      <rPr>
        <sz val="7"/>
        <rFont val="Times New Roman"/>
        <family val="1"/>
      </rPr>
      <t xml:space="preserve">         </t>
    </r>
    <r>
      <rPr>
        <sz val="11"/>
        <rFont val="Times New Roman"/>
        <family val="1"/>
      </rPr>
      <t>Công ty không còn nắm giữ quyền quản lý hàng hóa như người sở hữu hàng hóa hoặc quyền kiểm soát hàng hóa;</t>
    </r>
  </si>
  <si>
    <r>
      <t>§</t>
    </r>
    <r>
      <rPr>
        <sz val="7"/>
        <rFont val="Times New Roman"/>
        <family val="1"/>
      </rPr>
      <t xml:space="preserve">         </t>
    </r>
    <r>
      <rPr>
        <sz val="11"/>
        <rFont val="Times New Roman"/>
        <family val="1"/>
      </rPr>
      <t>Doanh thu được xác định tương đối chắc chắn;</t>
    </r>
  </si>
  <si>
    <r>
      <t>§</t>
    </r>
    <r>
      <rPr>
        <sz val="7"/>
        <rFont val="Times New Roman"/>
        <family val="1"/>
      </rPr>
      <t xml:space="preserve">         </t>
    </r>
    <r>
      <rPr>
        <sz val="11"/>
        <rFont val="Times New Roman"/>
        <family val="1"/>
      </rPr>
      <t>Công ty đã thu được hoặc sẽ thu được lợi ích kinh tế từ giao dịch bán hàng;</t>
    </r>
  </si>
  <si>
    <r>
      <t>§</t>
    </r>
    <r>
      <rPr>
        <sz val="7"/>
        <rFont val="Times New Roman"/>
        <family val="1"/>
      </rPr>
      <t xml:space="preserve">         </t>
    </r>
    <r>
      <rPr>
        <sz val="11"/>
        <rFont val="Times New Roman"/>
        <family val="1"/>
      </rPr>
      <t>Xác định được chi phí liên quan đến giao dịch bán hàng</t>
    </r>
  </si>
  <si>
    <t>Doanh thu và chi phí của hợp đồng xây dựng được ghi nhận theo 2 trường hợp sau:</t>
  </si>
  <si>
    <r>
      <t>·</t>
    </r>
    <r>
      <rPr>
        <sz val="7"/>
        <rFont val="Times New Roman"/>
        <family val="1"/>
      </rPr>
      <t xml:space="preserve">           </t>
    </r>
    <r>
      <rPr>
        <sz val="11"/>
        <rFont val="Times New Roman"/>
        <family val="1"/>
      </rPr>
      <t>Trường hợp hợp đồng xây dựng quy định nhà thầu được thanh toán theo tiến độ kế hoạch, 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giữa niên độ mà không phụ thuộc vào hoá đơn thanh toán theo tiến độ kế hoạch đã lập hay chưa và số tiền ghi trên hoá đơn là bao nhiêu.</t>
    </r>
  </si>
  <si>
    <r>
      <t>·</t>
    </r>
    <r>
      <rPr>
        <sz val="7"/>
        <rFont val="Times New Roman"/>
        <family val="1"/>
      </rPr>
      <t xml:space="preserve">           </t>
    </r>
    <r>
      <rPr>
        <sz val="11"/>
        <rFont val="Times New Roman"/>
        <family val="1"/>
      </rPr>
      <t>Trường hợp hợp đồng xây dựng quy định nhà thầu được thanh toán theo giá trị khối lượng thực hiện, khi kết quả thực hiện hợp đồng xây dựng được xác định một cách đáng tin cậy và được khách hàng xác nhận, thì doanh thu và chi phí liên quan đến hợp đồng được ghi nhận tương ứng với phần công việc đã hoàn thành được khách hàng xác nhận trong kỳ, được phản ánh trên hoá đơn đã lập.</t>
    </r>
  </si>
  <si>
    <t>Đối với hợp đồng xây dựng với giá cố định, kết quả của hợp đồng được ước tính một cách đáng tin cậy khi đồng thời thoả mãn bốn (4) điều kiện sau:</t>
  </si>
  <si>
    <r>
      <t>·</t>
    </r>
    <r>
      <rPr>
        <sz val="7"/>
        <rFont val="Times New Roman"/>
        <family val="1"/>
      </rPr>
      <t xml:space="preserve">           </t>
    </r>
    <r>
      <rPr>
        <sz val="11"/>
        <rFont val="Times New Roman"/>
        <family val="1"/>
      </rPr>
      <t>Tổng doanh thu của hợp đồng tính toán được một cách đáng tin cậy;</t>
    </r>
  </si>
  <si>
    <r>
      <t>·</t>
    </r>
    <r>
      <rPr>
        <sz val="7"/>
        <rFont val="Times New Roman"/>
        <family val="1"/>
      </rPr>
      <t xml:space="preserve">           </t>
    </r>
    <r>
      <rPr>
        <sz val="11"/>
        <rFont val="Times New Roman"/>
        <family val="1"/>
      </rPr>
      <t>Doanh nghiệp thu được lợi ích kinh tế từ hợp đồng;</t>
    </r>
  </si>
  <si>
    <r>
      <t>·</t>
    </r>
    <r>
      <rPr>
        <sz val="7"/>
        <rFont val="Times New Roman"/>
        <family val="1"/>
      </rPr>
      <t xml:space="preserve">           </t>
    </r>
    <r>
      <rPr>
        <sz val="11"/>
        <rFont val="Times New Roman"/>
        <family val="1"/>
      </rPr>
      <t>Chi phí để hoàn thành hợp đồng và phần công việc đã hoàn thành tại thời điểm lập Báo cáo tài chính giữa niên độ được tính toán một cách đáng tin cậy;</t>
    </r>
  </si>
  <si>
    <r>
      <t>·</t>
    </r>
    <r>
      <rPr>
        <sz val="7"/>
        <rFont val="Times New Roman"/>
        <family val="1"/>
      </rPr>
      <t xml:space="preserve">           </t>
    </r>
    <r>
      <rPr>
        <sz val="11"/>
        <rFont val="Times New Roman"/>
        <family val="1"/>
      </rPr>
      <t>Các khoản chi phí liên quan đến hợp đồng có thể xác định được rõ ràng và tính toán được một cách đáng tin cậy để tổng chi phí thực tế của hợp đồng có thể so sánh được với tổng dự toán.</t>
    </r>
  </si>
  <si>
    <r>
      <t>Đối với hợp đồng xây dựng với chi phí phụ thêm,</t>
    </r>
    <r>
      <rPr>
        <b/>
        <sz val="11"/>
        <rFont val="Times New Roman"/>
        <family val="1"/>
      </rPr>
      <t xml:space="preserve"> </t>
    </r>
    <r>
      <rPr>
        <sz val="11"/>
        <rFont val="Times New Roman"/>
        <family val="1"/>
      </rPr>
      <t>kết quả của hợp đồng được ước tính một cách đáng tin cậy khi đồng thời thoả mãn hai (2) điều kiện sau:</t>
    </r>
  </si>
  <si>
    <t>Các khoản chi phí liên quan đến hợp đồng có thể xác định được rõ ràng và tính toán được một cách đáng tin cậy không kể có thể được hoàn trả hay không.</t>
  </si>
  <si>
    <t>Doanh thu phát sinh từ tiền lãi, tiền bản quyền, cổ tức, lợi nhuận được chia và các khoản doanh thu hoạt động tài chính khác được ghi nhận khi thỏa mãn đồng thời hai (2) điều kiện sau:</t>
  </si>
  <si>
    <r>
      <t>§</t>
    </r>
    <r>
      <rPr>
        <sz val="7"/>
        <rFont val="Times New Roman"/>
        <family val="1"/>
      </rPr>
      <t xml:space="preserve">         </t>
    </r>
    <r>
      <rPr>
        <sz val="11"/>
        <rFont val="Times New Roman"/>
        <family val="1"/>
      </rPr>
      <t>Có khả năng thu được lợi ích kinh tế từ giao dịch đó;</t>
    </r>
  </si>
  <si>
    <r>
      <t>§</t>
    </r>
    <r>
      <rPr>
        <sz val="7"/>
        <rFont val="Times New Roman"/>
        <family val="1"/>
      </rPr>
      <t xml:space="preserve">         </t>
    </r>
    <r>
      <rPr>
        <sz val="11"/>
        <rFont val="Times New Roman"/>
        <family val="1"/>
      </rPr>
      <t>Doanh thu được xác định tương đối chắc chắn.</t>
    </r>
  </si>
  <si>
    <r>
      <t>§</t>
    </r>
    <r>
      <rPr>
        <sz val="7"/>
        <rFont val="Times New Roman"/>
        <family val="1"/>
      </rPr>
      <t xml:space="preserve">         </t>
    </r>
    <r>
      <rPr>
        <sz val="11"/>
        <rFont val="Times New Roman"/>
        <family val="1"/>
      </rPr>
      <t>Cổ tức, lợi nhuận được chia được ghi nhận khi Công ty được quyền nhận cổ tức hoặc được quyền nhận lợi nhuận từ việc góp vốn.</t>
    </r>
  </si>
  <si>
    <t>12. Nguyên tắc và phương pháp ghi nhận chi phí tài chính</t>
  </si>
  <si>
    <t>Các khoản chi phí được ghi nhận vào chi phí tài chính gồm:</t>
  </si>
  <si>
    <r>
      <t>§</t>
    </r>
    <r>
      <rPr>
        <sz val="7"/>
        <rFont val="Times New Roman"/>
        <family val="1"/>
      </rPr>
      <t xml:space="preserve">         </t>
    </r>
    <r>
      <rPr>
        <sz val="11"/>
        <rFont val="Times New Roman"/>
        <family val="1"/>
      </rPr>
      <t xml:space="preserve">Chi phí hoặc các khoản lỗ liên quan đến các hoạt động đầu tư tài chính; </t>
    </r>
  </si>
  <si>
    <r>
      <t>§</t>
    </r>
    <r>
      <rPr>
        <sz val="7"/>
        <rFont val="Times New Roman"/>
        <family val="1"/>
      </rPr>
      <t xml:space="preserve">         </t>
    </r>
    <r>
      <rPr>
        <sz val="11"/>
        <rFont val="Times New Roman"/>
        <family val="1"/>
      </rPr>
      <t>Chi phí đi vay vốn;</t>
    </r>
  </si>
  <si>
    <r>
      <t>§</t>
    </r>
    <r>
      <rPr>
        <sz val="7"/>
        <rFont val="Times New Roman"/>
        <family val="1"/>
      </rPr>
      <t xml:space="preserve">         </t>
    </r>
    <r>
      <rPr>
        <sz val="11"/>
        <rFont val="Times New Roman"/>
        <family val="1"/>
      </rPr>
      <t>Các khoản lỗ do thay đổi tỷ giá hối đoái của các nghiệp vụ phát sinh liên quan đến ngoại tệ;</t>
    </r>
  </si>
  <si>
    <t>Các khoản trên được ghi nhận theo tổng số phát sinh trong kỳ, không bù trừ với doanh thu hoạt động tài chính.</t>
  </si>
  <si>
    <t>13. Nguyên tắc và phương pháp ghi nhận chi phí thuế thu nhập doanh nghiệp hiện hành, chi phí thuế thu nhập doanh nghiệp hoãn lại</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</si>
  <si>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</si>
  <si>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</si>
  <si>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Việc xác định thuế thu nhập của Công ty căn cứ vào các quy định hiện hành về thuế. Tuy nhiên, những quy định này thay đổi theo từng thời kỳ và việc xác định sau cùng về thuế thu nhập doanh nghiệp tuỳ thuộc vào kết quả kiểm tra của cơ quan thuế có thẩm quyền.</t>
  </si>
  <si>
    <r>
      <t>14.</t>
    </r>
    <r>
      <rPr>
        <sz val="11"/>
        <rFont val="Times New Roman"/>
        <family val="1"/>
      </rPr>
      <t xml:space="preserve"> </t>
    </r>
    <r>
      <rPr>
        <b/>
        <sz val="11"/>
        <rFont val="Times New Roman"/>
        <family val="1"/>
      </rPr>
      <t>Quỹ dự phòng trợ cấp mất việc làm</t>
    </r>
  </si>
  <si>
    <t>15. Nguyên tắc ghi nhận các khoản phải thu thương mại và phải thu khác</t>
  </si>
  <si>
    <r>
      <t>a)</t>
    </r>
    <r>
      <rPr>
        <b/>
        <i/>
        <sz val="7"/>
        <rFont val="Times New Roman"/>
        <family val="1"/>
      </rPr>
      <t xml:space="preserve">              </t>
    </r>
    <r>
      <rPr>
        <b/>
        <i/>
        <sz val="11"/>
        <rFont val="Times New Roman"/>
        <family val="1"/>
      </rPr>
      <t>Nguyên tắc ghi nhận</t>
    </r>
  </si>
  <si>
    <t>Các khoản phải thu khách hàng, khoản trả trước cho người bán, phải thu nội bộ và các khoản phải thu khác tại thời điểm báo cáo nếu:</t>
  </si>
  <si>
    <r>
      <t>·</t>
    </r>
    <r>
      <rPr>
        <sz val="7"/>
        <rFont val="Times New Roman"/>
        <family val="1"/>
      </rPr>
      <t xml:space="preserve">           </t>
    </r>
    <r>
      <rPr>
        <sz val="11"/>
        <rFont val="Times New Roman"/>
        <family val="1"/>
      </rPr>
      <t>Có thời hạn thu hồi hoặc thanh toán đến 1 năm (hoặc trong một chu kỳ sản xuất kinh doanh) được phân loại là tài sản ngắn hạn.</t>
    </r>
  </si>
  <si>
    <r>
      <t>·</t>
    </r>
    <r>
      <rPr>
        <sz val="7"/>
        <rFont val="Times New Roman"/>
        <family val="1"/>
      </rPr>
      <t xml:space="preserve">           </t>
    </r>
    <r>
      <rPr>
        <sz val="11"/>
        <rFont val="Times New Roman"/>
        <family val="1"/>
      </rPr>
      <t>Có thời hạn thu hồi hoặc thanh toán trên 1 năm (hoặc trên một chu kỳ sản xuất kinh doanh) được phân loại là tài sản dài hạn.</t>
    </r>
  </si>
  <si>
    <r>
      <t>b)</t>
    </r>
    <r>
      <rPr>
        <b/>
        <i/>
        <sz val="7"/>
        <rFont val="Times New Roman"/>
        <family val="1"/>
      </rPr>
      <t xml:space="preserve">              </t>
    </r>
    <r>
      <rPr>
        <b/>
        <i/>
        <sz val="11"/>
        <rFont val="Times New Roman"/>
        <family val="1"/>
      </rPr>
      <t>Lập dự phòng phải thu khó đòi</t>
    </r>
  </si>
  <si>
    <t>Dự phòng nợ phải thu khó đòi là dự phòng phần giá trị bị tổn thất của các khoản nợ phải thu quá hạn thanh toán, nợ phải thu chưa quá hạn nhưng có thể không đòi được do khách nợ không có khả năng thanh toán, điều kiện lập dự phòng theo hướng dẫn tại Thông tư số 228/2009/TT-BTC ngày 07/12/2009 của Bộ Tài chính ban hành; Thông tư số 34/2011/TT-BTC ngày 14 tháng 03 năm 2011 và Thông tư số 89/2013/TT-BTC ngày 28 tháng 06 năm 2013 về việc sửa đổi, bổ sung Thông tư số 228/2009/TT-BTC.</t>
  </si>
  <si>
    <t>16. Công cụ tài chính</t>
  </si>
  <si>
    <r>
      <t>a)</t>
    </r>
    <r>
      <rPr>
        <b/>
        <sz val="7"/>
        <rFont val="Times New Roman"/>
        <family val="1"/>
      </rPr>
      <t xml:space="preserve">              </t>
    </r>
    <r>
      <rPr>
        <b/>
        <sz val="11"/>
        <rFont val="Times New Roman"/>
        <family val="1"/>
      </rPr>
      <t>Tài sản tài chính</t>
    </r>
  </si>
  <si>
    <t xml:space="preserve"> Theo thông tư 210/2009/TT-BTC ngày 06 tháng 11 năm 2009, tài sản tài chính được phân loại một cách phù hợp, cho mục đích thuyết minh trong các báo cáo tài chính, tài sản tài chính được ghi nhận theo giá trị hợp lý thông qua Báo cáo kết quả hoạt động kinh doanh, các khoản cho vay và phải thu, các khoản đầu tư giữ đến ngày đáo hạn và tài sản tài chính sẵn sàng để bán. Công ty quyết định phân loại các tài sản tài chính này tại thời điểm ghi nhận lần đầu.</t>
  </si>
  <si>
    <t>Tại thời điểm ghi nhận lần đầu, tài sản tài chính được xác định theo nguyên giá cộng với chi phí giao dịch trực tiếp có liên quan.</t>
  </si>
  <si>
    <t>Các tài sản tài chính của công ty bao gồm tiền và các khoản tiền gửi ngắn hạn, các khoản phải thu khách hàng và phải thu khác, các công cụ tài chính được niêm yết, không được niêm yết.</t>
  </si>
  <si>
    <r>
      <t>b)</t>
    </r>
    <r>
      <rPr>
        <b/>
        <sz val="7"/>
        <rFont val="Times New Roman"/>
        <family val="1"/>
      </rPr>
      <t xml:space="preserve">                  </t>
    </r>
    <r>
      <rPr>
        <b/>
        <sz val="11"/>
        <rFont val="Times New Roman"/>
        <family val="1"/>
      </rPr>
      <t>Nợ phải trả tài chính</t>
    </r>
  </si>
  <si>
    <t>Việc phân loại các khoản nợ tài chính phụ thuộc vào bản chất và mục đích của khoản nợ tài chính và được quyết định tại thời điểm ghi nhận ban đầu. Nợ phải trả tài chính của công ty gồm các khoản phải trả người bán, các khoản phải trả khác, nợ và vay.</t>
  </si>
  <si>
    <t>Tại thời điểm ghi nhận lần đầu, các khoản nợ phải trả tài chính được ghi nhận ban đầu theo nguyên giá cộng với các chi phí giao dịch trực tiếp có liên quan.</t>
  </si>
  <si>
    <r>
      <t>17.</t>
    </r>
    <r>
      <rPr>
        <b/>
        <sz val="7"/>
        <rFont val="Times New Roman"/>
        <family val="1"/>
      </rPr>
      <t xml:space="preserve">  </t>
    </r>
    <r>
      <rPr>
        <b/>
        <sz val="11"/>
        <rFont val="Times New Roman"/>
        <family val="1"/>
      </rPr>
      <t>Báo cáo theo bộ phận</t>
    </r>
  </si>
  <si>
    <t>Bộ phận theo lĩnh vực kinh doanh là một phần có thể xác định riêng biệt tham gia vào quá trình sản xuất hoặc cung cấp sản phẩm dịch vụ và có rủi ro và lợi ích kinh tế khác với các bộ phận kinh doanh khác.</t>
  </si>
  <si>
    <t>Thông tin bộ phận được trình bày theo lĩnh vực kinh doanh và khu vực địa lý. Báo cáo bộ phận chính yếu là theo lĩnh vực kinh doanh dựa trên cơ cấu tổ chức và quản lý nội bộ và hệ thống Báo cáo tài chính nội bộ của Công ty.</t>
  </si>
  <si>
    <t>Lĩnh vực kinh doanh chính: Xây lắp điện</t>
  </si>
  <si>
    <t>Bộ phận theo khu vực địa lý là một phần có thể xác định riêng biệt tham gia vào quá trình sản xuất hoặc cung cấp sản phẩm, dịch vụ trong phạm vi một môi trường kinh tế cụ thể và có rủi ro và lợi ích kinh tế khác với các bộ phận kinh doanh trong các môi trường kinh tế khác.</t>
  </si>
  <si>
    <t>Khu vực địa lý</t>
  </si>
  <si>
    <t>Hoạt động của Công ty được phân bố chủ yếu ở khu vực Thái Bình, Nam Định, Hà Nam.</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</si>
</sst>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409]dddd\,\ mmmm\ dd\,\ yyyy"/>
    <numFmt numFmtId="183" formatCode="0.0"/>
    <numFmt numFmtId="184" formatCode="d/m/yyyy"/>
    <numFmt numFmtId="185" formatCode="#,##0.0_);\(#,##0.0\)"/>
    <numFmt numFmtId="186" formatCode="_(* #,##0.0_);_(* \(#,##0.0\);_(* &quot;-&quot;??_);_(@_)"/>
    <numFmt numFmtId="187" formatCode="_(* #,##0_);_(* \(#,##0\);_(* &quot;-&quot;??_);_(@_)"/>
    <numFmt numFmtId="188" formatCode="_(* #,##0.0_);_(* \(#,##0.0\);_(* &quot;-&quot;_);_(@_)"/>
    <numFmt numFmtId="189" formatCode="_(* #,##0.00_);_(* \(#,##0.00\);_(* &quot;-&quot;_);_(@_)"/>
    <numFmt numFmtId="190" formatCode="&quot;Yes&quot;;&quot;Yes&quot;;&quot;No&quot;"/>
    <numFmt numFmtId="191" formatCode="&quot;True&quot;;&quot;True&quot;;&quot;False&quot;"/>
    <numFmt numFmtId="192" formatCode="&quot;On&quot;;&quot;On&quot;;&quot;Off&quot;"/>
    <numFmt numFmtId="193" formatCode="[$€-2]\ #,##0.00_);[Red]\([$€-2]\ #,##0.00\)"/>
    <numFmt numFmtId="194" formatCode="_(* #,##0.000_);_(* \(#,##0.000\);_(* &quot;-&quot;_);_(@_)"/>
    <numFmt numFmtId="195" formatCode="_(* #,##0.0000_);_(* \(#,##0.0000\);_(* &quot;-&quot;_);_(@_)"/>
    <numFmt numFmtId="196" formatCode="\ ###,###,###,###,###"/>
    <numFmt numFmtId="197" formatCode="#,##0.0_);[Red]\(#,##0.0\)"/>
    <numFmt numFmtId="198" formatCode="#,##0.000_);[Red]\(#,##0.000\)"/>
    <numFmt numFmtId="199" formatCode="#,##0.000"/>
    <numFmt numFmtId="200" formatCode="#,##0.0000"/>
    <numFmt numFmtId="201" formatCode="_(* #,##0.00000_);_(* \(#,##0.00000\);_(* &quot;-&quot;_);_(@_)"/>
    <numFmt numFmtId="202" formatCode="_(* #,##0.000000_);_(* \(#,##0.000000\);_(* &quot;-&quot;_);_(@_)"/>
    <numFmt numFmtId="203" formatCode="_(* #,##0.0000000_);_(* \(#,##0.0000000\);_(* &quot;-&quot;_);_(@_)"/>
    <numFmt numFmtId="204" formatCode="_(* #,##0.00000000_);_(* \(#,##0.00000000\);_(* &quot;-&quot;_);_(@_)"/>
    <numFmt numFmtId="205" formatCode="_(* #,##0.000000000_);_(* \(#,##0.000000000\);_(* &quot;-&quot;_);_(@_)"/>
    <numFmt numFmtId="206" formatCode="_(* #,##0.0000000000_);_(* \(#,##0.0000000000\);_(* &quot;-&quot;_);_(@_)"/>
    <numFmt numFmtId="207" formatCode="_(* #,##0.00000000000_);_(* \(#,##0.00000000000\);_(* &quot;-&quot;_);_(@_)"/>
    <numFmt numFmtId="208" formatCode="_(* #,##0.000000000000_);_(* \(#,##0.000000000000\);_(* &quot;-&quot;_);_(@_)"/>
    <numFmt numFmtId="209" formatCode="_(* #,##0.0000000000000_);_(* \(#,##0.0000000000000\);_(* &quot;-&quot;_);_(@_)"/>
    <numFmt numFmtId="210" formatCode="_(* #,##0.00000000000000_);_(* \(#,##0.00000000000000\);_(* &quot;-&quot;_);_(@_)"/>
    <numFmt numFmtId="211" formatCode="#,##0.0\ _₫;[Red]\-#,##0.0\ _₫"/>
    <numFmt numFmtId="212" formatCode="_(* #,##0.000_);_(* \(#,##0.000\);_(* &quot;-&quot;??_);_(@_)"/>
    <numFmt numFmtId="213" formatCode="0.00_);\(0.00\)"/>
    <numFmt numFmtId="214" formatCode="#,##0;[Red]\(#,##0\);\-"/>
  </numFmts>
  <fonts count="107">
    <font>
      <sz val="11"/>
      <name val="Times New Roman"/>
      <family val="0"/>
    </font>
    <font>
      <sz val="10"/>
      <name val="Arial"/>
      <family val="2"/>
    </font>
    <font>
      <i/>
      <sz val="11"/>
      <name val="Times New Roman"/>
      <family val="1"/>
    </font>
    <font>
      <b/>
      <sz val="11"/>
      <name val="Times New Roman"/>
      <family val="1"/>
    </font>
    <font>
      <sz val="10"/>
      <name val="Times New Roman"/>
      <family val="1"/>
    </font>
    <font>
      <b/>
      <sz val="10"/>
      <name val="Times New Roman"/>
      <family val="1"/>
    </font>
    <font>
      <b/>
      <sz val="8"/>
      <name val="Tahoma"/>
      <family val="2"/>
    </font>
    <font>
      <sz val="12"/>
      <name val=".VnTime"/>
      <family val="2"/>
    </font>
    <font>
      <b/>
      <sz val="13"/>
      <name val="Times New Roman"/>
      <family val="1"/>
    </font>
    <font>
      <sz val="11"/>
      <color indexed="8"/>
      <name val="Times New Roman"/>
      <family val="1"/>
    </font>
    <font>
      <sz val="10"/>
      <color indexed="8"/>
      <name val="Arial"/>
      <family val="2"/>
    </font>
    <font>
      <b/>
      <sz val="11"/>
      <color indexed="8"/>
      <name val="Times New Roman"/>
      <family val="1"/>
    </font>
    <font>
      <sz val="11"/>
      <name val=".VnTime"/>
      <family val="2"/>
    </font>
    <font>
      <sz val="14"/>
      <name val=".VnTime"/>
      <family val="2"/>
    </font>
    <font>
      <u val="single"/>
      <sz val="11"/>
      <name val="Times New Roman"/>
      <family val="1"/>
    </font>
    <font>
      <sz val="8"/>
      <name val="Times New Roman"/>
      <family val="1"/>
    </font>
    <font>
      <b/>
      <sz val="12"/>
      <name val="Times New Roman"/>
      <family val="1"/>
    </font>
    <font>
      <i/>
      <sz val="10"/>
      <name val="Times New Roman"/>
      <family val="1"/>
    </font>
    <font>
      <b/>
      <i/>
      <sz val="10"/>
      <name val="Times New Roman"/>
      <family val="1"/>
    </font>
    <font>
      <sz val="10"/>
      <name val=".VnArial"/>
      <family val="2"/>
    </font>
    <font>
      <sz val="11"/>
      <color indexed="10"/>
      <name val="Times New Roman"/>
      <family val="1"/>
    </font>
    <font>
      <b/>
      <sz val="14"/>
      <name val="Times New Roman"/>
      <family val="1"/>
    </font>
    <font>
      <u val="single"/>
      <sz val="11"/>
      <color indexed="12"/>
      <name val="Times New Roman"/>
      <family val="1"/>
    </font>
    <font>
      <u val="single"/>
      <sz val="11"/>
      <color indexed="36"/>
      <name val="Times New Roman"/>
      <family val="1"/>
    </font>
    <font>
      <b/>
      <i/>
      <sz val="11"/>
      <color indexed="8"/>
      <name val="Times New Roman"/>
      <family val="1"/>
    </font>
    <font>
      <b/>
      <sz val="10.5"/>
      <name val="Times New Roman"/>
      <family val="1"/>
    </font>
    <font>
      <sz val="10.5"/>
      <name val="Times New Roman"/>
      <family val="1"/>
    </font>
    <font>
      <i/>
      <sz val="11"/>
      <color indexed="8"/>
      <name val="Times New Roman"/>
      <family val="1"/>
    </font>
    <font>
      <sz val="8"/>
      <name val="Tahoma"/>
      <family val="2"/>
    </font>
    <font>
      <i/>
      <sz val="11"/>
      <color indexed="10"/>
      <name val="Times New Roman"/>
      <family val="1"/>
    </font>
    <font>
      <b/>
      <sz val="11.5"/>
      <name val="Times New Roman"/>
      <family val="1"/>
    </font>
    <font>
      <sz val="11.5"/>
      <name val="Times New Roman"/>
      <family val="1"/>
    </font>
    <font>
      <b/>
      <i/>
      <sz val="11.5"/>
      <name val="Times New Roman"/>
      <family val="1"/>
    </font>
    <font>
      <i/>
      <sz val="11.5"/>
      <name val="Times New Roman"/>
      <family val="1"/>
    </font>
    <font>
      <b/>
      <sz val="11.5"/>
      <color indexed="8"/>
      <name val="Times New Roman"/>
      <family val="1"/>
    </font>
    <font>
      <sz val="11.5"/>
      <color indexed="8"/>
      <name val="Times New Roman"/>
      <family val="1"/>
    </font>
    <font>
      <i/>
      <sz val="10"/>
      <color indexed="8"/>
      <name val="Times New Roman"/>
      <family val="1"/>
    </font>
    <font>
      <b/>
      <sz val="10"/>
      <color indexed="8"/>
      <name val="Times New Roman"/>
      <family val="1"/>
    </font>
    <font>
      <sz val="10"/>
      <color indexed="8"/>
      <name val="Times New Roman"/>
      <family val="1"/>
    </font>
    <font>
      <b/>
      <i/>
      <sz val="11"/>
      <name val="Times New Roman"/>
      <family val="1"/>
    </font>
    <font>
      <b/>
      <sz val="9"/>
      <name val="Times New Roman"/>
      <family val="1"/>
    </font>
    <font>
      <sz val="9"/>
      <name val="Times New Roman"/>
      <family val="1"/>
    </font>
    <font>
      <b/>
      <sz val="9.5"/>
      <name val="Times New Roman"/>
      <family val="1"/>
    </font>
    <font>
      <sz val="9"/>
      <name val=".VnTime"/>
      <family val="2"/>
    </font>
    <font>
      <sz val="11"/>
      <color indexed="12"/>
      <name val="Times New Roman"/>
      <family val="1"/>
    </font>
    <font>
      <sz val="10"/>
      <name val=".VnTime"/>
      <family val="2"/>
    </font>
    <font>
      <b/>
      <sz val="10"/>
      <name val=".VnTime"/>
      <family val="2"/>
    </font>
    <font>
      <i/>
      <sz val="9"/>
      <name val=".VnTime"/>
      <family val="2"/>
    </font>
    <font>
      <i/>
      <sz val="10"/>
      <name val=".VnTime"/>
      <family val="2"/>
    </font>
    <font>
      <b/>
      <sz val="8"/>
      <name val="Times New Roman"/>
      <family val="1"/>
    </font>
    <font>
      <sz val="10"/>
      <color indexed="10"/>
      <name val=".VnTime"/>
      <family val="2"/>
    </font>
    <font>
      <i/>
      <sz val="9"/>
      <name val="Times New Roman"/>
      <family val="1"/>
    </font>
    <font>
      <sz val="11"/>
      <name val="Arial"/>
      <family val="2"/>
    </font>
    <font>
      <b/>
      <sz val="7"/>
      <name val="Times New Roman"/>
      <family val="1"/>
    </font>
    <font>
      <i/>
      <sz val="10.5"/>
      <name val="Times New Roman"/>
      <family val="1"/>
    </font>
    <font>
      <b/>
      <sz val="6"/>
      <name val="Times New Roman"/>
      <family val="1"/>
    </font>
    <font>
      <b/>
      <i/>
      <sz val="14"/>
      <name val="Times New Roman"/>
      <family val="1"/>
    </font>
    <font>
      <sz val="11.5"/>
      <name val="Wingdings"/>
      <family val="0"/>
    </font>
    <font>
      <sz val="7"/>
      <name val="Times New Roman"/>
      <family val="1"/>
    </font>
    <font>
      <b/>
      <i/>
      <u val="single"/>
      <sz val="11.5"/>
      <name val="Times New Roman"/>
      <family val="1"/>
    </font>
    <font>
      <sz val="11.5"/>
      <color indexed="12"/>
      <name val="Times New Roman"/>
      <family val="1"/>
    </font>
    <font>
      <sz val="11.5"/>
      <name val="Symbol"/>
      <family val="1"/>
    </font>
    <font>
      <i/>
      <sz val="7"/>
      <name val="Times New Roman"/>
      <family val="1"/>
    </font>
    <font>
      <b/>
      <i/>
      <sz val="7"/>
      <name val="Times New Roman"/>
      <family val="1"/>
    </font>
    <font>
      <sz val="8"/>
      <name val="Symbol"/>
      <family val="1"/>
    </font>
    <font>
      <sz val="1"/>
      <name val="Times New Roman"/>
      <family val="1"/>
    </font>
    <font>
      <sz val="11"/>
      <name val="Wingdings"/>
      <family val="0"/>
    </font>
    <font>
      <sz val="12"/>
      <color indexed="8"/>
      <name val=".VnTime"/>
      <family val="2"/>
    </font>
    <font>
      <sz val="12"/>
      <color indexed="9"/>
      <name val=".VnTime"/>
      <family val="2"/>
    </font>
    <font>
      <sz val="12"/>
      <color indexed="20"/>
      <name val=".VnTime"/>
      <family val="2"/>
    </font>
    <font>
      <b/>
      <sz val="12"/>
      <color indexed="52"/>
      <name val=".VnTime"/>
      <family val="2"/>
    </font>
    <font>
      <b/>
      <sz val="12"/>
      <color indexed="9"/>
      <name val=".VnTime"/>
      <family val="2"/>
    </font>
    <font>
      <i/>
      <sz val="12"/>
      <color indexed="23"/>
      <name val=".VnTime"/>
      <family val="2"/>
    </font>
    <font>
      <sz val="12"/>
      <color indexed="17"/>
      <name val=".VnTime"/>
      <family val="2"/>
    </font>
    <font>
      <b/>
      <sz val="15"/>
      <color indexed="56"/>
      <name val=".VnTime"/>
      <family val="2"/>
    </font>
    <font>
      <b/>
      <sz val="13"/>
      <color indexed="56"/>
      <name val=".VnTime"/>
      <family val="2"/>
    </font>
    <font>
      <b/>
      <sz val="11"/>
      <color indexed="56"/>
      <name val=".VnTime"/>
      <family val="2"/>
    </font>
    <font>
      <sz val="12"/>
      <color indexed="62"/>
      <name val=".VnTime"/>
      <family val="2"/>
    </font>
    <font>
      <sz val="12"/>
      <color indexed="52"/>
      <name val=".VnTime"/>
      <family val="2"/>
    </font>
    <font>
      <sz val="12"/>
      <color indexed="60"/>
      <name val=".VnTime"/>
      <family val="2"/>
    </font>
    <font>
      <b/>
      <sz val="12"/>
      <color indexed="63"/>
      <name val=".VnTime"/>
      <family val="2"/>
    </font>
    <font>
      <b/>
      <sz val="18"/>
      <color indexed="56"/>
      <name val="Cambria"/>
      <family val="2"/>
    </font>
    <font>
      <b/>
      <sz val="12"/>
      <color indexed="8"/>
      <name val=".VnTime"/>
      <family val="2"/>
    </font>
    <font>
      <sz val="12"/>
      <color indexed="10"/>
      <name val=".VnTime"/>
      <family val="2"/>
    </font>
    <font>
      <sz val="12"/>
      <color theme="1"/>
      <name val=".VnTime"/>
      <family val="2"/>
    </font>
    <font>
      <sz val="12"/>
      <color theme="0"/>
      <name val=".VnTime"/>
      <family val="2"/>
    </font>
    <font>
      <sz val="12"/>
      <color rgb="FF9C0006"/>
      <name val=".VnTime"/>
      <family val="2"/>
    </font>
    <font>
      <b/>
      <sz val="12"/>
      <color rgb="FFFA7D00"/>
      <name val=".VnTime"/>
      <family val="2"/>
    </font>
    <font>
      <b/>
      <sz val="12"/>
      <color theme="0"/>
      <name val=".VnTime"/>
      <family val="2"/>
    </font>
    <font>
      <i/>
      <sz val="12"/>
      <color rgb="FF7F7F7F"/>
      <name val=".VnTime"/>
      <family val="2"/>
    </font>
    <font>
      <sz val="12"/>
      <color rgb="FF006100"/>
      <name val=".VnTime"/>
      <family val="2"/>
    </font>
    <font>
      <b/>
      <sz val="15"/>
      <color theme="3"/>
      <name val=".VnTime"/>
      <family val="2"/>
    </font>
    <font>
      <b/>
      <sz val="13"/>
      <color theme="3"/>
      <name val=".VnTime"/>
      <family val="2"/>
    </font>
    <font>
      <b/>
      <sz val="11"/>
      <color theme="3"/>
      <name val=".VnTime"/>
      <family val="2"/>
    </font>
    <font>
      <sz val="12"/>
      <color rgb="FF3F3F76"/>
      <name val=".VnTime"/>
      <family val="2"/>
    </font>
    <font>
      <sz val="12"/>
      <color rgb="FFFA7D00"/>
      <name val=".VnTime"/>
      <family val="2"/>
    </font>
    <font>
      <sz val="12"/>
      <color rgb="FF9C6500"/>
      <name val=".VnTime"/>
      <family val="2"/>
    </font>
    <font>
      <b/>
      <sz val="12"/>
      <color rgb="FF3F3F3F"/>
      <name val=".VnTime"/>
      <family val="2"/>
    </font>
    <font>
      <b/>
      <sz val="18"/>
      <color theme="3"/>
      <name val="Cambria"/>
      <family val="2"/>
    </font>
    <font>
      <b/>
      <sz val="12"/>
      <color theme="1"/>
      <name val=".VnTime"/>
      <family val="2"/>
    </font>
    <font>
      <sz val="12"/>
      <color rgb="FFFF0000"/>
      <name val=".VnTime"/>
      <family val="2"/>
    </font>
    <font>
      <sz val="11"/>
      <color theme="1"/>
      <name val="Times New Roman"/>
      <family val="1"/>
    </font>
    <font>
      <b/>
      <sz val="11"/>
      <color rgb="FF000000"/>
      <name val="Times New Roman"/>
      <family val="1"/>
    </font>
    <font>
      <sz val="11"/>
      <color rgb="FF000000"/>
      <name val="Times New Roman"/>
      <family val="1"/>
    </font>
    <font>
      <sz val="10"/>
      <color rgb="FF000000"/>
      <name val="Times New Roman"/>
      <family val="1"/>
    </font>
    <font>
      <sz val="11.5"/>
      <color rgb="FF0000FF"/>
      <name val="Times New Roman"/>
      <family val="1"/>
    </font>
    <font>
      <sz val="11"/>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medium"/>
    </border>
    <border>
      <left style="medium"/>
      <right>
        <color indexed="63"/>
      </right>
      <top style="medium"/>
      <bottom style="medium"/>
    </border>
    <border>
      <left style="thin"/>
      <right style="dashDot"/>
      <top style="medium"/>
      <bottom>
        <color indexed="63"/>
      </bottom>
    </border>
    <border>
      <left style="thin"/>
      <right style="dashDot"/>
      <top style="thin"/>
      <bottom style="thin"/>
    </border>
    <border>
      <left style="thin"/>
      <right style="dashDot"/>
      <top>
        <color indexed="63"/>
      </top>
      <bottom>
        <color indexed="63"/>
      </bottom>
    </border>
    <border>
      <left style="thin"/>
      <right style="dashDot"/>
      <top style="thin"/>
      <bottom style="medium"/>
    </border>
    <border>
      <left style="thin"/>
      <right style="dashDot"/>
      <top style="medium"/>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double"/>
    </border>
    <border>
      <left style="thin"/>
      <right style="thin"/>
      <top>
        <color indexed="63"/>
      </top>
      <bottom style="hair"/>
    </border>
    <border>
      <left style="thin"/>
      <right style="thin"/>
      <top style="hair"/>
      <bottom>
        <color indexed="63"/>
      </bottom>
    </border>
    <border>
      <left style="thin">
        <color indexed="22"/>
      </left>
      <right>
        <color indexed="63"/>
      </right>
      <top style="thin">
        <color indexed="8"/>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style="hair">
        <color indexed="22"/>
      </top>
      <bottom style="thin">
        <color indexed="22"/>
      </bottom>
    </border>
    <border>
      <left style="thin">
        <color indexed="22"/>
      </left>
      <right>
        <color indexed="63"/>
      </right>
      <top>
        <color indexed="63"/>
      </top>
      <bottom style="thin">
        <color indexed="22"/>
      </bottom>
    </border>
    <border>
      <left style="thin"/>
      <right style="medium"/>
      <top style="hair"/>
      <bottom style="hair"/>
    </border>
    <border>
      <left>
        <color indexed="63"/>
      </left>
      <right>
        <color indexed="63"/>
      </right>
      <top style="hair"/>
      <bottom style="hair"/>
    </border>
    <border>
      <left>
        <color indexed="63"/>
      </left>
      <right>
        <color indexed="63"/>
      </right>
      <top>
        <color indexed="63"/>
      </top>
      <bottom style="medium"/>
    </border>
    <border>
      <left style="thin"/>
      <right>
        <color indexed="63"/>
      </right>
      <top style="thin"/>
      <bottom style="double"/>
    </border>
    <border>
      <left>
        <color indexed="63"/>
      </left>
      <right style="thin"/>
      <top style="thin"/>
      <bottom style="double"/>
    </border>
    <border>
      <left style="double"/>
      <right>
        <color indexed="63"/>
      </right>
      <top style="thin"/>
      <bottom style="double"/>
    </border>
    <border>
      <left>
        <color indexed="63"/>
      </left>
      <right style="double"/>
      <top>
        <color indexed="63"/>
      </top>
      <bottom>
        <color indexed="63"/>
      </bottom>
    </border>
    <border>
      <left>
        <color indexed="63"/>
      </left>
      <right style="double"/>
      <top style="thin"/>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thin"/>
      <top style="double"/>
      <bottom style="thin"/>
    </border>
    <border>
      <left style="double"/>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double"/>
      <right>
        <color indexed="63"/>
      </right>
      <top style="thin"/>
      <bottom>
        <color indexed="63"/>
      </bottom>
    </border>
    <border>
      <left style="double"/>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hair"/>
    </border>
    <border>
      <left style="thin"/>
      <right>
        <color indexed="63"/>
      </right>
      <top>
        <color indexed="63"/>
      </top>
      <bottom style="double"/>
    </border>
    <border>
      <left style="thin"/>
      <right>
        <color indexed="63"/>
      </right>
      <top style="double"/>
      <bottom>
        <color indexed="63"/>
      </bottom>
    </border>
    <border>
      <left>
        <color indexed="63"/>
      </left>
      <right style="double"/>
      <top style="double"/>
      <bottom>
        <color indexed="63"/>
      </bottom>
    </border>
    <border>
      <left style="thin"/>
      <right style="double"/>
      <top style="thin"/>
      <bottom style="thin"/>
    </border>
    <border>
      <left>
        <color indexed="63"/>
      </left>
      <right style="double"/>
      <top>
        <color indexed="63"/>
      </top>
      <bottom style="double"/>
    </border>
    <border>
      <left style="double"/>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color indexed="63"/>
      </right>
      <top>
        <color indexed="63"/>
      </top>
      <bottom style="hair"/>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23"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22"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12" fillId="0" borderId="0">
      <alignment/>
      <protection/>
    </xf>
    <xf numFmtId="0" fontId="19" fillId="0" borderId="0">
      <alignment/>
      <protection/>
    </xf>
    <xf numFmtId="0" fontId="10" fillId="0" borderId="0">
      <alignment/>
      <protection/>
    </xf>
    <xf numFmtId="0" fontId="10" fillId="0" borderId="0">
      <alignment/>
      <protection/>
    </xf>
    <xf numFmtId="0" fontId="13" fillId="0" borderId="0">
      <alignment/>
      <protection/>
    </xf>
    <xf numFmtId="0" fontId="19" fillId="0" borderId="0">
      <alignment/>
      <protection/>
    </xf>
    <xf numFmtId="0" fontId="7" fillId="0" borderId="0">
      <alignment/>
      <protection/>
    </xf>
    <xf numFmtId="0" fontId="1"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1504">
    <xf numFmtId="0" fontId="0" fillId="0" borderId="0" xfId="0" applyAlignment="1">
      <alignment/>
    </xf>
    <xf numFmtId="0" fontId="0" fillId="0" borderId="0" xfId="71" applyFont="1" applyAlignment="1">
      <alignment vertical="top"/>
      <protection/>
    </xf>
    <xf numFmtId="3" fontId="2" fillId="0" borderId="0" xfId="71" applyNumberFormat="1" applyFont="1" applyAlignment="1">
      <alignment vertical="top"/>
      <protection/>
    </xf>
    <xf numFmtId="3" fontId="3" fillId="0" borderId="0" xfId="71" applyNumberFormat="1" applyFont="1" applyAlignment="1">
      <alignment vertical="top"/>
      <protection/>
    </xf>
    <xf numFmtId="0" fontId="0" fillId="0" borderId="0" xfId="71" applyFont="1" applyAlignment="1">
      <alignment horizontal="center" vertical="top"/>
      <protection/>
    </xf>
    <xf numFmtId="3" fontId="0" fillId="0" borderId="0" xfId="71" applyNumberFormat="1" applyFont="1" applyAlignment="1">
      <alignment vertical="top"/>
      <protection/>
    </xf>
    <xf numFmtId="3" fontId="3" fillId="0" borderId="0" xfId="71" applyNumberFormat="1" applyFont="1" applyAlignment="1">
      <alignment horizontal="left" vertical="top" indent="1"/>
      <protection/>
    </xf>
    <xf numFmtId="3" fontId="0" fillId="0" borderId="0" xfId="71" applyNumberFormat="1" applyFont="1" applyAlignment="1">
      <alignment horizontal="left" vertical="top" indent="1"/>
      <protection/>
    </xf>
    <xf numFmtId="3" fontId="3" fillId="0" borderId="0" xfId="71" applyNumberFormat="1" applyFont="1" applyBorder="1" applyAlignment="1" applyProtection="1">
      <alignment horizontal="right" vertical="top"/>
      <protection hidden="1"/>
    </xf>
    <xf numFmtId="3" fontId="0" fillId="0" borderId="0" xfId="71" applyNumberFormat="1" applyFont="1" applyBorder="1" applyAlignment="1" applyProtection="1">
      <alignment horizontal="right" vertical="top"/>
      <protection hidden="1"/>
    </xf>
    <xf numFmtId="0" fontId="0" fillId="0" borderId="0" xfId="71" applyFont="1" applyBorder="1" applyAlignment="1" applyProtection="1">
      <alignment vertical="top"/>
      <protection hidden="1"/>
    </xf>
    <xf numFmtId="0" fontId="0" fillId="0" borderId="0" xfId="71" applyNumberFormat="1" applyFont="1" applyAlignment="1">
      <alignment vertical="top"/>
      <protection/>
    </xf>
    <xf numFmtId="0" fontId="3" fillId="0" borderId="0" xfId="71" applyNumberFormat="1" applyFont="1" applyAlignment="1">
      <alignment vertical="top"/>
      <protection/>
    </xf>
    <xf numFmtId="0" fontId="0" fillId="0" borderId="10" xfId="71" applyFont="1" applyBorder="1" applyAlignment="1">
      <alignment vertical="top"/>
      <protection/>
    </xf>
    <xf numFmtId="0" fontId="0" fillId="0" borderId="11" xfId="71" applyFont="1" applyBorder="1" applyAlignment="1">
      <alignment vertical="top"/>
      <protection/>
    </xf>
    <xf numFmtId="0" fontId="0" fillId="0" borderId="12" xfId="71" applyFont="1" applyBorder="1" applyAlignment="1">
      <alignment vertical="top"/>
      <protection/>
    </xf>
    <xf numFmtId="0" fontId="0" fillId="0" borderId="0" xfId="71" applyFont="1" applyBorder="1" applyAlignment="1">
      <alignment vertical="top"/>
      <protection/>
    </xf>
    <xf numFmtId="9" fontId="0" fillId="33" borderId="0" xfId="71" applyNumberFormat="1" applyFont="1" applyFill="1" applyBorder="1" applyAlignment="1">
      <alignment horizontal="center" vertical="top" shrinkToFit="1"/>
      <protection/>
    </xf>
    <xf numFmtId="0" fontId="0" fillId="0" borderId="0" xfId="71" applyNumberFormat="1" applyFont="1" applyBorder="1" applyAlignment="1">
      <alignment horizontal="right" vertical="top"/>
      <protection/>
    </xf>
    <xf numFmtId="0" fontId="0" fillId="0" borderId="13" xfId="71" applyFont="1" applyBorder="1" applyAlignment="1">
      <alignment vertical="top"/>
      <protection/>
    </xf>
    <xf numFmtId="9" fontId="0" fillId="0" borderId="0" xfId="71" applyNumberFormat="1" applyFont="1" applyBorder="1" applyAlignment="1">
      <alignment horizontal="left" vertical="top" shrinkToFit="1"/>
      <protection/>
    </xf>
    <xf numFmtId="9" fontId="0" fillId="0" borderId="0" xfId="71" applyNumberFormat="1" applyFont="1" applyBorder="1" applyAlignment="1">
      <alignment vertical="top" shrinkToFit="1"/>
      <protection/>
    </xf>
    <xf numFmtId="0" fontId="0" fillId="0" borderId="0" xfId="71" applyNumberFormat="1" applyFont="1" applyBorder="1" applyAlignment="1">
      <alignment vertical="top"/>
      <protection/>
    </xf>
    <xf numFmtId="0" fontId="0" fillId="0" borderId="14" xfId="71" applyFont="1" applyBorder="1" applyAlignment="1">
      <alignment vertical="top"/>
      <protection/>
    </xf>
    <xf numFmtId="0" fontId="0" fillId="0" borderId="15" xfId="71" applyFont="1" applyBorder="1" applyAlignment="1">
      <alignment vertical="top"/>
      <protection/>
    </xf>
    <xf numFmtId="0" fontId="3" fillId="0" borderId="16" xfId="71" applyNumberFormat="1" applyFont="1" applyBorder="1" applyAlignment="1">
      <alignment vertical="top"/>
      <protection/>
    </xf>
    <xf numFmtId="9" fontId="0" fillId="33" borderId="15" xfId="71" applyNumberFormat="1" applyFont="1" applyFill="1" applyBorder="1" applyAlignment="1">
      <alignment horizontal="center" vertical="top" shrinkToFit="1"/>
      <protection/>
    </xf>
    <xf numFmtId="0" fontId="0" fillId="0" borderId="15" xfId="71" applyNumberFormat="1" applyFont="1" applyBorder="1" applyAlignment="1">
      <alignment horizontal="right" vertical="top"/>
      <protection/>
    </xf>
    <xf numFmtId="0" fontId="0" fillId="0" borderId="16" xfId="71" applyFont="1" applyBorder="1" applyAlignment="1">
      <alignment vertical="top"/>
      <protection/>
    </xf>
    <xf numFmtId="0" fontId="3" fillId="0" borderId="13" xfId="71" applyNumberFormat="1" applyFont="1" applyBorder="1" applyAlignment="1">
      <alignment vertical="top"/>
      <protection/>
    </xf>
    <xf numFmtId="0" fontId="0" fillId="0" borderId="17" xfId="71" applyFont="1" applyBorder="1" applyAlignment="1">
      <alignment vertical="top"/>
      <protection/>
    </xf>
    <xf numFmtId="0" fontId="0" fillId="0" borderId="18" xfId="71" applyFont="1" applyBorder="1" applyAlignment="1">
      <alignment vertical="top"/>
      <protection/>
    </xf>
    <xf numFmtId="0" fontId="3" fillId="0" borderId="19" xfId="71" applyNumberFormat="1" applyFont="1" applyBorder="1" applyAlignment="1">
      <alignment vertical="top"/>
      <protection/>
    </xf>
    <xf numFmtId="38" fontId="3" fillId="0" borderId="0" xfId="71" applyNumberFormat="1" applyFont="1" applyFill="1" applyBorder="1" applyAlignment="1" applyProtection="1">
      <alignment vertical="top"/>
      <protection locked="0"/>
    </xf>
    <xf numFmtId="3" fontId="3" fillId="0" borderId="0" xfId="71" applyNumberFormat="1" applyFont="1" applyAlignment="1" applyProtection="1">
      <alignment vertical="top"/>
      <protection locked="0"/>
    </xf>
    <xf numFmtId="38" fontId="3" fillId="0" borderId="0" xfId="71" applyNumberFormat="1" applyFont="1" applyAlignment="1">
      <alignment vertical="top"/>
      <protection/>
    </xf>
    <xf numFmtId="0" fontId="3" fillId="0" borderId="0" xfId="71" applyFont="1" applyAlignment="1">
      <alignment vertical="top"/>
      <protection/>
    </xf>
    <xf numFmtId="0" fontId="0" fillId="0" borderId="0" xfId="71" applyFont="1" applyFill="1" applyBorder="1" applyAlignment="1" applyProtection="1">
      <alignment vertical="top"/>
      <protection hidden="1"/>
    </xf>
    <xf numFmtId="0" fontId="3" fillId="0" borderId="0" xfId="71" applyFont="1" applyFill="1" applyBorder="1" applyAlignment="1" applyProtection="1">
      <alignment vertical="top"/>
      <protection hidden="1"/>
    </xf>
    <xf numFmtId="0" fontId="0" fillId="0" borderId="10" xfId="71" applyFont="1" applyFill="1" applyBorder="1" applyAlignment="1" applyProtection="1">
      <alignment vertical="top"/>
      <protection hidden="1"/>
    </xf>
    <xf numFmtId="0" fontId="3" fillId="0" borderId="10" xfId="71" applyFont="1" applyFill="1" applyBorder="1" applyAlignment="1" applyProtection="1">
      <alignment vertical="top"/>
      <protection hidden="1"/>
    </xf>
    <xf numFmtId="0" fontId="0" fillId="0" borderId="10" xfId="71" applyFont="1" applyBorder="1" applyAlignment="1" applyProtection="1">
      <alignment vertical="top"/>
      <protection hidden="1"/>
    </xf>
    <xf numFmtId="38" fontId="0" fillId="0" borderId="0" xfId="71" applyNumberFormat="1" applyFont="1" applyFill="1" applyBorder="1" applyAlignment="1" applyProtection="1">
      <alignment horizontal="right" vertical="top"/>
      <protection hidden="1"/>
    </xf>
    <xf numFmtId="38" fontId="0" fillId="0" borderId="0" xfId="71" applyNumberFormat="1" applyFont="1" applyFill="1" applyBorder="1" applyAlignment="1" applyProtection="1">
      <alignment vertical="top"/>
      <protection hidden="1"/>
    </xf>
    <xf numFmtId="0" fontId="5" fillId="0" borderId="0" xfId="71" applyFont="1" applyFill="1" applyBorder="1" applyAlignment="1" applyProtection="1">
      <alignment horizontal="right" vertical="top"/>
      <protection hidden="1"/>
    </xf>
    <xf numFmtId="38" fontId="5" fillId="0" borderId="0" xfId="71" applyNumberFormat="1" applyFont="1" applyFill="1" applyBorder="1" applyAlignment="1" applyProtection="1">
      <alignment horizontal="right" vertical="top"/>
      <protection hidden="1"/>
    </xf>
    <xf numFmtId="38" fontId="3" fillId="0" borderId="0" xfId="71" applyNumberFormat="1" applyFont="1" applyBorder="1" applyAlignment="1" applyProtection="1">
      <alignment vertical="top"/>
      <protection hidden="1"/>
    </xf>
    <xf numFmtId="2" fontId="0" fillId="0" borderId="0" xfId="63" applyNumberFormat="1" applyFont="1" applyAlignment="1">
      <alignment vertical="top"/>
      <protection/>
    </xf>
    <xf numFmtId="2" fontId="0" fillId="0" borderId="0" xfId="63" applyNumberFormat="1" applyFont="1" applyFill="1" applyAlignment="1">
      <alignment vertical="top"/>
      <protection/>
    </xf>
    <xf numFmtId="3" fontId="0" fillId="0" borderId="0" xfId="63" applyNumberFormat="1" applyFont="1" applyFill="1" applyAlignment="1">
      <alignment vertical="top"/>
      <protection/>
    </xf>
    <xf numFmtId="0" fontId="3" fillId="0" borderId="0" xfId="63" applyNumberFormat="1" applyFont="1" applyFill="1" applyAlignment="1">
      <alignment horizontal="left" vertical="top"/>
      <protection/>
    </xf>
    <xf numFmtId="3" fontId="0" fillId="0" borderId="0" xfId="63" applyNumberFormat="1" applyFont="1" applyFill="1" applyAlignment="1">
      <alignment horizontal="center" vertical="top"/>
      <protection/>
    </xf>
    <xf numFmtId="2" fontId="0" fillId="0" borderId="0" xfId="63" applyNumberFormat="1" applyFont="1" applyFill="1" applyAlignment="1">
      <alignment horizontal="center" vertical="top"/>
      <protection/>
    </xf>
    <xf numFmtId="3" fontId="2" fillId="0" borderId="0" xfId="63" applyNumberFormat="1" applyFont="1" applyFill="1" applyAlignment="1">
      <alignment vertical="top"/>
      <protection/>
    </xf>
    <xf numFmtId="3" fontId="3" fillId="0" borderId="0" xfId="63" applyNumberFormat="1" applyFont="1" applyFill="1" applyAlignment="1">
      <alignment horizontal="center" vertical="top"/>
      <protection/>
    </xf>
    <xf numFmtId="2" fontId="3" fillId="0" borderId="0" xfId="63" applyNumberFormat="1" applyFont="1" applyFill="1" applyAlignment="1">
      <alignment horizontal="center" vertical="top"/>
      <protection/>
    </xf>
    <xf numFmtId="3" fontId="3" fillId="0" borderId="0" xfId="63" applyNumberFormat="1" applyFont="1" applyFill="1" applyAlignment="1">
      <alignment vertical="top"/>
      <protection/>
    </xf>
    <xf numFmtId="3" fontId="3" fillId="0" borderId="0" xfId="71" applyNumberFormat="1" applyFont="1" applyFill="1" applyBorder="1" applyAlignment="1" applyProtection="1">
      <alignment vertical="top"/>
      <protection hidden="1"/>
    </xf>
    <xf numFmtId="0" fontId="3" fillId="0" borderId="0" xfId="71" applyFont="1" applyFill="1" applyBorder="1" applyAlignment="1" applyProtection="1">
      <alignment vertical="top"/>
      <protection hidden="1" locked="0"/>
    </xf>
    <xf numFmtId="0" fontId="3" fillId="0" borderId="0" xfId="71" applyNumberFormat="1" applyFont="1" applyFill="1" applyBorder="1" applyAlignment="1" applyProtection="1">
      <alignment vertical="top"/>
      <protection hidden="1"/>
    </xf>
    <xf numFmtId="180" fontId="3" fillId="0" borderId="0" xfId="71" applyNumberFormat="1" applyFont="1" applyFill="1" applyBorder="1" applyAlignment="1" applyProtection="1">
      <alignment vertical="top"/>
      <protection hidden="1"/>
    </xf>
    <xf numFmtId="38" fontId="3" fillId="0" borderId="0" xfId="71" applyNumberFormat="1" applyFont="1" applyFill="1" applyBorder="1" applyAlignment="1" applyProtection="1">
      <alignment vertical="top"/>
      <protection hidden="1"/>
    </xf>
    <xf numFmtId="180" fontId="0" fillId="0" borderId="0" xfId="71" applyNumberFormat="1" applyFont="1" applyFill="1" applyBorder="1" applyAlignment="1" applyProtection="1">
      <alignment vertical="top"/>
      <protection hidden="1"/>
    </xf>
    <xf numFmtId="3" fontId="0" fillId="0" borderId="0" xfId="71" applyNumberFormat="1" applyFont="1" applyFill="1" applyBorder="1" applyAlignment="1" applyProtection="1">
      <alignment vertical="top"/>
      <protection hidden="1"/>
    </xf>
    <xf numFmtId="0" fontId="0" fillId="0" borderId="0" xfId="71" applyFont="1" applyFill="1" applyBorder="1" applyAlignment="1" applyProtection="1">
      <alignment vertical="top"/>
      <protection hidden="1" locked="0"/>
    </xf>
    <xf numFmtId="0" fontId="0" fillId="0" borderId="0" xfId="71" applyNumberFormat="1" applyFont="1" applyFill="1" applyBorder="1" applyAlignment="1" applyProtection="1">
      <alignment horizontal="left" vertical="top" indent="1"/>
      <protection hidden="1"/>
    </xf>
    <xf numFmtId="0" fontId="5" fillId="0" borderId="0" xfId="71" applyNumberFormat="1" applyFont="1" applyFill="1" applyAlignment="1">
      <alignment vertical="top"/>
      <protection/>
    </xf>
    <xf numFmtId="38" fontId="5" fillId="0" borderId="0" xfId="71" applyNumberFormat="1" applyFont="1" applyFill="1" applyBorder="1" applyAlignment="1" applyProtection="1">
      <alignment vertical="top"/>
      <protection hidden="1"/>
    </xf>
    <xf numFmtId="0" fontId="0" fillId="0" borderId="0" xfId="71" applyFont="1" applyFill="1" applyBorder="1" applyAlignment="1" applyProtection="1">
      <alignment/>
      <protection hidden="1"/>
    </xf>
    <xf numFmtId="180" fontId="0" fillId="0" borderId="0" xfId="71" applyNumberFormat="1" applyFont="1" applyFill="1" applyBorder="1" applyAlignment="1" applyProtection="1">
      <alignment horizontal="centerContinuous" vertical="top"/>
      <protection hidden="1"/>
    </xf>
    <xf numFmtId="0" fontId="0" fillId="0" borderId="0" xfId="71" applyFont="1" applyFill="1" applyBorder="1" applyAlignment="1" applyProtection="1">
      <alignment horizontal="centerContinuous" vertical="top"/>
      <protection hidden="1"/>
    </xf>
    <xf numFmtId="0" fontId="0" fillId="0" borderId="0" xfId="71" applyFont="1" applyBorder="1" applyAlignment="1" applyProtection="1">
      <alignment horizontal="centerContinuous" vertical="top"/>
      <protection hidden="1"/>
    </xf>
    <xf numFmtId="38" fontId="0" fillId="0" borderId="0" xfId="71" applyNumberFormat="1" applyFont="1" applyFill="1" applyBorder="1" applyAlignment="1" applyProtection="1">
      <alignment horizontal="centerContinuous" vertical="top"/>
      <protection hidden="1"/>
    </xf>
    <xf numFmtId="0" fontId="3" fillId="0" borderId="0" xfId="71" applyFont="1" applyFill="1" applyBorder="1" applyAlignment="1" applyProtection="1">
      <alignment horizontal="centerContinuous" vertical="top"/>
      <protection hidden="1"/>
    </xf>
    <xf numFmtId="38" fontId="3" fillId="0" borderId="0" xfId="71" applyNumberFormat="1" applyFont="1" applyFill="1" applyBorder="1" applyAlignment="1" applyProtection="1">
      <alignment horizontal="centerContinuous" vertical="top"/>
      <protection hidden="1"/>
    </xf>
    <xf numFmtId="38" fontId="8" fillId="0" borderId="0" xfId="71" applyNumberFormat="1" applyFont="1" applyFill="1" applyBorder="1" applyAlignment="1" applyProtection="1">
      <alignment horizontal="centerContinuous" vertical="top"/>
      <protection hidden="1"/>
    </xf>
    <xf numFmtId="180" fontId="0" fillId="0" borderId="0" xfId="63" applyNumberFormat="1" applyFont="1" applyFill="1" applyAlignment="1">
      <alignment vertical="top"/>
      <protection/>
    </xf>
    <xf numFmtId="0" fontId="0" fillId="0" borderId="0" xfId="71" applyFont="1" applyFill="1" applyBorder="1" applyAlignment="1" applyProtection="1">
      <alignment vertical="top"/>
      <protection locked="0"/>
    </xf>
    <xf numFmtId="0" fontId="3" fillId="0" borderId="0" xfId="71" applyFont="1" applyFill="1" applyBorder="1" applyAlignment="1" applyProtection="1">
      <alignment vertical="top"/>
      <protection locked="0"/>
    </xf>
    <xf numFmtId="38" fontId="3" fillId="0" borderId="10" xfId="71" applyNumberFormat="1" applyFont="1" applyFill="1" applyBorder="1" applyAlignment="1" applyProtection="1">
      <alignment horizontal="center" vertical="top"/>
      <protection hidden="1"/>
    </xf>
    <xf numFmtId="38" fontId="2" fillId="0" borderId="0" xfId="71" applyNumberFormat="1" applyFont="1" applyFill="1" applyBorder="1" applyAlignment="1" applyProtection="1">
      <alignment vertical="top"/>
      <protection hidden="1"/>
    </xf>
    <xf numFmtId="0" fontId="2" fillId="0" borderId="0" xfId="71" applyFont="1" applyFill="1" applyBorder="1" applyAlignment="1" applyProtection="1">
      <alignment vertical="top"/>
      <protection locked="0"/>
    </xf>
    <xf numFmtId="0" fontId="2" fillId="0" borderId="0" xfId="71" applyFont="1" applyFill="1" applyBorder="1" applyAlignment="1" applyProtection="1">
      <alignment vertical="top"/>
      <protection hidden="1"/>
    </xf>
    <xf numFmtId="0" fontId="5" fillId="0" borderId="0" xfId="71" applyNumberFormat="1" applyFont="1" applyFill="1" applyBorder="1" applyAlignment="1" applyProtection="1">
      <alignment vertical="top"/>
      <protection hidden="1"/>
    </xf>
    <xf numFmtId="0" fontId="8" fillId="0" borderId="0" xfId="71" applyNumberFormat="1" applyFont="1" applyFill="1" applyBorder="1" applyAlignment="1" applyProtection="1">
      <alignment horizontal="centerContinuous" vertical="top"/>
      <protection hidden="1"/>
    </xf>
    <xf numFmtId="38" fontId="0" fillId="0" borderId="10" xfId="71" applyNumberFormat="1" applyFont="1" applyFill="1" applyBorder="1" applyAlignment="1" applyProtection="1">
      <alignment vertical="top"/>
      <protection hidden="1"/>
    </xf>
    <xf numFmtId="0" fontId="0" fillId="0" borderId="0" xfId="71" applyFont="1" applyFill="1" applyBorder="1" applyAlignment="1" applyProtection="1">
      <alignment horizontal="right" vertical="top"/>
      <protection hidden="1"/>
    </xf>
    <xf numFmtId="0" fontId="0" fillId="0" borderId="0" xfId="71" applyNumberFormat="1" applyFont="1" applyFill="1" applyBorder="1" applyAlignment="1" applyProtection="1">
      <alignment vertical="top"/>
      <protection hidden="1"/>
    </xf>
    <xf numFmtId="0" fontId="3" fillId="0" borderId="0" xfId="71" applyNumberFormat="1" applyFont="1" applyFill="1" applyBorder="1" applyAlignment="1" applyProtection="1">
      <alignment horizontal="right" vertical="top"/>
      <protection hidden="1"/>
    </xf>
    <xf numFmtId="0" fontId="3" fillId="0" borderId="0" xfId="71" applyFont="1" applyFill="1" applyBorder="1" applyAlignment="1" applyProtection="1">
      <alignment horizontal="right" vertical="top"/>
      <protection hidden="1"/>
    </xf>
    <xf numFmtId="38" fontId="3" fillId="0" borderId="0" xfId="71" applyNumberFormat="1" applyFont="1" applyFill="1" applyBorder="1" applyAlignment="1" applyProtection="1">
      <alignment horizontal="right" vertical="top"/>
      <protection hidden="1"/>
    </xf>
    <xf numFmtId="0" fontId="3" fillId="0" borderId="0" xfId="71" applyNumberFormat="1" applyFont="1" applyBorder="1" applyAlignment="1" applyProtection="1">
      <alignment vertical="top"/>
      <protection hidden="1"/>
    </xf>
    <xf numFmtId="0" fontId="0" fillId="0" borderId="0" xfId="62" applyFont="1" applyAlignment="1">
      <alignment vertical="top"/>
      <protection/>
    </xf>
    <xf numFmtId="0" fontId="0" fillId="0" borderId="0" xfId="62" applyFont="1" applyAlignment="1">
      <alignment vertical="top" wrapText="1"/>
      <protection/>
    </xf>
    <xf numFmtId="0" fontId="0" fillId="0" borderId="0" xfId="62" applyFont="1" applyAlignment="1">
      <alignment horizontal="left" vertical="top" indent="1"/>
      <protection/>
    </xf>
    <xf numFmtId="3" fontId="0" fillId="0" borderId="0" xfId="62" applyNumberFormat="1" applyFont="1" applyAlignment="1">
      <alignment vertical="top"/>
      <protection/>
    </xf>
    <xf numFmtId="0" fontId="0" fillId="0" borderId="0" xfId="62" applyFont="1" applyAlignment="1">
      <alignment horizontal="center" vertical="top"/>
      <protection/>
    </xf>
    <xf numFmtId="0" fontId="0" fillId="0" borderId="0" xfId="62" applyNumberFormat="1" applyFont="1" applyAlignment="1">
      <alignment vertical="top"/>
      <protection/>
    </xf>
    <xf numFmtId="0" fontId="0" fillId="0" borderId="0" xfId="62" applyNumberFormat="1" applyFont="1" applyAlignment="1">
      <alignment vertical="top" wrapText="1"/>
      <protection/>
    </xf>
    <xf numFmtId="0" fontId="0" fillId="0" borderId="0" xfId="62" applyNumberFormat="1" applyFont="1" applyAlignment="1">
      <alignment horizontal="left" vertical="top" indent="1"/>
      <protection/>
    </xf>
    <xf numFmtId="0" fontId="11" fillId="34" borderId="20" xfId="67" applyNumberFormat="1" applyFont="1" applyFill="1" applyBorder="1" applyAlignment="1">
      <alignment/>
      <protection/>
    </xf>
    <xf numFmtId="0" fontId="0" fillId="0" borderId="0" xfId="64" applyNumberFormat="1" applyFont="1" applyAlignment="1">
      <alignment/>
      <protection/>
    </xf>
    <xf numFmtId="0" fontId="9" fillId="0" borderId="21" xfId="66" applyNumberFormat="1" applyFont="1" applyFill="1" applyBorder="1" applyAlignment="1">
      <alignment horizontal="left"/>
      <protection/>
    </xf>
    <xf numFmtId="0" fontId="0" fillId="0" borderId="0" xfId="68" applyNumberFormat="1" applyFont="1" applyFill="1" applyBorder="1" applyProtection="1">
      <alignment/>
      <protection hidden="1"/>
    </xf>
    <xf numFmtId="0" fontId="0" fillId="0" borderId="0" xfId="68" applyNumberFormat="1" applyFont="1" applyFill="1" applyBorder="1" applyAlignment="1" applyProtection="1">
      <alignment horizontal="left"/>
      <protection hidden="1"/>
    </xf>
    <xf numFmtId="0" fontId="0" fillId="0" borderId="0" xfId="68" applyNumberFormat="1" applyFont="1" applyFill="1" applyBorder="1" applyProtection="1">
      <alignment/>
      <protection/>
    </xf>
    <xf numFmtId="0" fontId="0" fillId="35" borderId="0" xfId="68" applyNumberFormat="1" applyFont="1" applyFill="1" applyBorder="1" applyProtection="1">
      <alignment/>
      <protection hidden="1"/>
    </xf>
    <xf numFmtId="0" fontId="3" fillId="0" borderId="0" xfId="68" applyNumberFormat="1" applyFont="1" applyFill="1" applyBorder="1" applyProtection="1">
      <alignment/>
      <protection/>
    </xf>
    <xf numFmtId="3" fontId="0" fillId="0" borderId="0" xfId="68" applyNumberFormat="1" applyFont="1" applyFill="1" applyBorder="1" applyProtection="1">
      <alignment/>
      <protection/>
    </xf>
    <xf numFmtId="3" fontId="3" fillId="35" borderId="0" xfId="68" applyNumberFormat="1" applyFont="1" applyFill="1" applyBorder="1" applyProtection="1">
      <alignment/>
      <protection hidden="1"/>
    </xf>
    <xf numFmtId="3" fontId="3" fillId="0" borderId="0" xfId="68" applyNumberFormat="1" applyFont="1" applyFill="1" applyBorder="1" applyProtection="1">
      <alignment/>
      <protection/>
    </xf>
    <xf numFmtId="0" fontId="15" fillId="0" borderId="0" xfId="62" applyFont="1" applyAlignment="1">
      <alignment horizontal="left" vertical="top"/>
      <protection/>
    </xf>
    <xf numFmtId="0" fontId="3" fillId="0" borderId="0" xfId="62" applyFont="1" applyAlignment="1">
      <alignment horizontal="center" vertical="top"/>
      <protection/>
    </xf>
    <xf numFmtId="0" fontId="4" fillId="0" borderId="0" xfId="62" applyFont="1" applyAlignment="1">
      <alignment horizontal="left" vertical="top"/>
      <protection/>
    </xf>
    <xf numFmtId="0" fontId="0" fillId="0" borderId="0" xfId="62" applyFont="1" applyAlignment="1">
      <alignment horizontal="left" vertical="top"/>
      <protection/>
    </xf>
    <xf numFmtId="3" fontId="4" fillId="0" borderId="0" xfId="62" applyNumberFormat="1" applyFont="1" applyAlignment="1">
      <alignment horizontal="left" vertical="top"/>
      <protection/>
    </xf>
    <xf numFmtId="0" fontId="3" fillId="0" borderId="0" xfId="62" applyNumberFormat="1" applyFont="1" applyAlignment="1">
      <alignment horizontal="left" vertical="top"/>
      <protection/>
    </xf>
    <xf numFmtId="0" fontId="0" fillId="0" borderId="10" xfId="62" applyFont="1" applyBorder="1" applyAlignment="1">
      <alignment vertical="top" wrapText="1"/>
      <protection/>
    </xf>
    <xf numFmtId="0" fontId="0" fillId="0" borderId="10" xfId="62" applyFont="1" applyBorder="1" applyAlignment="1">
      <alignment vertical="top"/>
      <protection/>
    </xf>
    <xf numFmtId="0" fontId="0" fillId="0" borderId="10" xfId="62" applyFont="1" applyBorder="1" applyAlignment="1">
      <alignment horizontal="left" vertical="top" indent="1"/>
      <protection/>
    </xf>
    <xf numFmtId="3" fontId="0" fillId="0" borderId="10" xfId="62" applyNumberFormat="1" applyFont="1" applyBorder="1" applyAlignment="1">
      <alignment vertical="top"/>
      <protection/>
    </xf>
    <xf numFmtId="0" fontId="3" fillId="0" borderId="0" xfId="71" applyFont="1" applyBorder="1" applyAlignment="1" applyProtection="1">
      <alignment vertical="top"/>
      <protection hidden="1"/>
    </xf>
    <xf numFmtId="3" fontId="0" fillId="0" borderId="0" xfId="71" applyNumberFormat="1" applyFont="1" applyFill="1" applyBorder="1" applyAlignment="1" applyProtection="1">
      <alignment horizontal="right" vertical="top"/>
      <protection hidden="1"/>
    </xf>
    <xf numFmtId="0" fontId="0" fillId="0" borderId="0" xfId="71" applyFont="1" applyFill="1" applyBorder="1" applyAlignment="1" applyProtection="1">
      <alignment horizontal="center" vertical="top"/>
      <protection hidden="1"/>
    </xf>
    <xf numFmtId="0" fontId="3" fillId="0" borderId="22" xfId="71" applyNumberFormat="1" applyFont="1" applyFill="1" applyBorder="1" applyAlignment="1" applyProtection="1">
      <alignment vertical="top"/>
      <protection hidden="1"/>
    </xf>
    <xf numFmtId="0" fontId="0" fillId="0" borderId="22" xfId="71" applyFont="1" applyFill="1" applyBorder="1" applyAlignment="1" applyProtection="1">
      <alignment vertical="top"/>
      <protection hidden="1"/>
    </xf>
    <xf numFmtId="0" fontId="0" fillId="0" borderId="22" xfId="71" applyNumberFormat="1" applyFont="1" applyFill="1" applyBorder="1" applyAlignment="1" applyProtection="1">
      <alignment vertical="top"/>
      <protection hidden="1"/>
    </xf>
    <xf numFmtId="3" fontId="3" fillId="0" borderId="22" xfId="71" applyNumberFormat="1" applyFont="1" applyFill="1" applyBorder="1" applyAlignment="1" applyProtection="1">
      <alignment vertical="top"/>
      <protection hidden="1"/>
    </xf>
    <xf numFmtId="0" fontId="2" fillId="0" borderId="0" xfId="71" applyFont="1" applyFill="1" applyBorder="1" applyAlignment="1" applyProtection="1">
      <alignment horizontal="center" vertical="top"/>
      <protection hidden="1"/>
    </xf>
    <xf numFmtId="3" fontId="2" fillId="0" borderId="0" xfId="71" applyNumberFormat="1" applyFont="1" applyFill="1" applyBorder="1" applyAlignment="1" applyProtection="1">
      <alignment horizontal="centerContinuous" vertical="top"/>
      <protection hidden="1"/>
    </xf>
    <xf numFmtId="3" fontId="14" fillId="0" borderId="0" xfId="71" applyNumberFormat="1" applyFont="1" applyFill="1" applyBorder="1" applyAlignment="1" applyProtection="1">
      <alignment horizontal="centerContinuous" vertical="top"/>
      <protection hidden="1"/>
    </xf>
    <xf numFmtId="0" fontId="0" fillId="0" borderId="0" xfId="71" applyFont="1" applyFill="1" applyAlignment="1" applyProtection="1">
      <alignment vertical="top"/>
      <protection hidden="1"/>
    </xf>
    <xf numFmtId="0" fontId="0" fillId="0" borderId="0" xfId="71" applyNumberFormat="1" applyFont="1" applyFill="1" applyAlignment="1" applyProtection="1">
      <alignment horizontal="right" vertical="top"/>
      <protection hidden="1"/>
    </xf>
    <xf numFmtId="3" fontId="0" fillId="0" borderId="0" xfId="71" applyNumberFormat="1" applyFont="1" applyFill="1" applyAlignment="1" applyProtection="1">
      <alignment vertical="top"/>
      <protection hidden="1"/>
    </xf>
    <xf numFmtId="0" fontId="0" fillId="0" borderId="0" xfId="71" applyFont="1" applyFill="1" applyAlignment="1" applyProtection="1">
      <alignment vertical="top" wrapText="1"/>
      <protection hidden="1"/>
    </xf>
    <xf numFmtId="0" fontId="0" fillId="0" borderId="0" xfId="71" applyFont="1" applyFill="1" applyAlignment="1" applyProtection="1">
      <alignment horizontal="center" vertical="top"/>
      <protection hidden="1"/>
    </xf>
    <xf numFmtId="0" fontId="0" fillId="0" borderId="0" xfId="71" applyNumberFormat="1" applyFont="1" applyFill="1" applyAlignment="1" applyProtection="1">
      <alignment vertical="top" wrapText="1"/>
      <protection hidden="1"/>
    </xf>
    <xf numFmtId="0" fontId="3" fillId="0" borderId="22" xfId="71" applyNumberFormat="1" applyFont="1" applyFill="1" applyBorder="1" applyAlignment="1" applyProtection="1">
      <alignment vertical="top" wrapText="1"/>
      <protection hidden="1"/>
    </xf>
    <xf numFmtId="3" fontId="3" fillId="0" borderId="22" xfId="71" applyNumberFormat="1" applyFont="1" applyFill="1" applyBorder="1" applyAlignment="1" applyProtection="1">
      <alignment vertical="top" wrapText="1"/>
      <protection hidden="1"/>
    </xf>
    <xf numFmtId="0" fontId="3" fillId="0" borderId="22" xfId="71" applyNumberFormat="1" applyFont="1" applyFill="1" applyBorder="1" applyAlignment="1" applyProtection="1">
      <alignment horizontal="left" vertical="top" wrapText="1"/>
      <protection hidden="1"/>
    </xf>
    <xf numFmtId="3" fontId="3" fillId="0" borderId="22" xfId="71" applyNumberFormat="1" applyFont="1" applyFill="1" applyBorder="1" applyAlignment="1" applyProtection="1">
      <alignment horizontal="left" vertical="top" wrapText="1"/>
      <protection hidden="1"/>
    </xf>
    <xf numFmtId="3" fontId="4" fillId="0" borderId="0" xfId="63" applyNumberFormat="1" applyFont="1" applyAlignment="1">
      <alignment vertical="top"/>
      <protection/>
    </xf>
    <xf numFmtId="0" fontId="3" fillId="0" borderId="0" xfId="63" applyNumberFormat="1" applyFont="1" applyFill="1" applyAlignment="1">
      <alignment vertical="top"/>
      <protection/>
    </xf>
    <xf numFmtId="3" fontId="4" fillId="0" borderId="0" xfId="71" applyNumberFormat="1" applyFont="1" applyBorder="1" applyAlignment="1" applyProtection="1">
      <alignment vertical="top"/>
      <protection hidden="1"/>
    </xf>
    <xf numFmtId="38" fontId="5" fillId="0" borderId="0" xfId="71" applyNumberFormat="1" applyFont="1" applyFill="1" applyBorder="1" applyAlignment="1">
      <alignment vertical="top"/>
      <protection/>
    </xf>
    <xf numFmtId="0" fontId="5" fillId="0" borderId="0" xfId="71" applyFont="1" applyFill="1" applyAlignment="1">
      <alignment vertical="top"/>
      <protection/>
    </xf>
    <xf numFmtId="2" fontId="5" fillId="0" borderId="0" xfId="71" applyNumberFormat="1" applyFont="1" applyFill="1" applyAlignment="1">
      <alignment vertical="top"/>
      <protection/>
    </xf>
    <xf numFmtId="0" fontId="4" fillId="0" borderId="0" xfId="71" applyNumberFormat="1" applyFont="1" applyFill="1" applyAlignment="1">
      <alignment vertical="top"/>
      <protection/>
    </xf>
    <xf numFmtId="2" fontId="4" fillId="0" borderId="0" xfId="71" applyNumberFormat="1" applyFont="1" applyFill="1" applyAlignment="1">
      <alignment vertical="top"/>
      <protection/>
    </xf>
    <xf numFmtId="0" fontId="17" fillId="0" borderId="0" xfId="71" applyNumberFormat="1" applyFont="1" applyFill="1" applyAlignment="1">
      <alignment vertical="top"/>
      <protection/>
    </xf>
    <xf numFmtId="0" fontId="18" fillId="0" borderId="0" xfId="71" applyFont="1" applyFill="1" applyAlignment="1">
      <alignment vertical="top"/>
      <protection/>
    </xf>
    <xf numFmtId="38" fontId="5" fillId="0" borderId="0" xfId="71" applyNumberFormat="1" applyFont="1" applyFill="1" applyBorder="1" applyAlignment="1">
      <alignment horizontal="center" vertical="top"/>
      <protection/>
    </xf>
    <xf numFmtId="3" fontId="5" fillId="0" borderId="0" xfId="71" applyNumberFormat="1" applyFont="1" applyFill="1" applyAlignment="1">
      <alignment vertical="top"/>
      <protection/>
    </xf>
    <xf numFmtId="2" fontId="0" fillId="0" borderId="0" xfId="63" applyNumberFormat="1" applyFont="1" applyFill="1" applyAlignment="1">
      <alignment horizontal="centerContinuous" vertical="top"/>
      <protection/>
    </xf>
    <xf numFmtId="3" fontId="0" fillId="0" borderId="0" xfId="63" applyNumberFormat="1" applyFont="1" applyFill="1" applyAlignment="1">
      <alignment horizontal="centerContinuous" vertical="top"/>
      <protection/>
    </xf>
    <xf numFmtId="0" fontId="3" fillId="0" borderId="0" xfId="63" applyNumberFormat="1" applyFont="1" applyFill="1" applyAlignment="1">
      <alignment horizontal="centerContinuous" vertical="top"/>
      <protection/>
    </xf>
    <xf numFmtId="3" fontId="3" fillId="0" borderId="0" xfId="71" applyNumberFormat="1" applyFont="1" applyFill="1" applyBorder="1" applyAlignment="1" applyProtection="1">
      <alignment horizontal="centerContinuous" vertical="top"/>
      <protection hidden="1"/>
    </xf>
    <xf numFmtId="0" fontId="4" fillId="0" borderId="0" xfId="71" applyFont="1" applyAlignment="1">
      <alignment vertical="center"/>
      <protection/>
    </xf>
    <xf numFmtId="38" fontId="4" fillId="0" borderId="0" xfId="71" applyNumberFormat="1" applyFont="1" applyAlignment="1">
      <alignment vertical="center"/>
      <protection/>
    </xf>
    <xf numFmtId="3" fontId="4" fillId="36" borderId="0" xfId="71" applyNumberFormat="1" applyFont="1" applyFill="1" applyAlignment="1">
      <alignment vertical="center"/>
      <protection/>
    </xf>
    <xf numFmtId="3" fontId="4" fillId="0" borderId="0" xfId="71" applyNumberFormat="1" applyFont="1" applyAlignment="1">
      <alignment vertical="center"/>
      <protection/>
    </xf>
    <xf numFmtId="0" fontId="4" fillId="0" borderId="0" xfId="71" applyFont="1" applyFill="1" applyAlignment="1">
      <alignment vertical="center"/>
      <protection/>
    </xf>
    <xf numFmtId="0" fontId="5" fillId="0" borderId="0" xfId="71" applyFont="1" applyFill="1" applyAlignment="1">
      <alignment vertical="center"/>
      <protection/>
    </xf>
    <xf numFmtId="3" fontId="5" fillId="0" borderId="0" xfId="71" applyNumberFormat="1" applyFont="1" applyFill="1" applyAlignment="1">
      <alignment vertical="center"/>
      <protection/>
    </xf>
    <xf numFmtId="3" fontId="4" fillId="0" borderId="0" xfId="71" applyNumberFormat="1" applyFont="1" applyFill="1" applyAlignment="1">
      <alignment vertical="center"/>
      <protection/>
    </xf>
    <xf numFmtId="38" fontId="5" fillId="0" borderId="0" xfId="71" applyNumberFormat="1" applyFont="1" applyAlignment="1">
      <alignment vertical="center"/>
      <protection/>
    </xf>
    <xf numFmtId="3" fontId="5" fillId="0" borderId="0" xfId="71" applyNumberFormat="1" applyFont="1" applyAlignment="1">
      <alignment vertical="center"/>
      <protection/>
    </xf>
    <xf numFmtId="38" fontId="4" fillId="36" borderId="0" xfId="71" applyNumberFormat="1" applyFont="1" applyFill="1" applyAlignment="1">
      <alignment vertical="center"/>
      <protection/>
    </xf>
    <xf numFmtId="38" fontId="5" fillId="36" borderId="0" xfId="71" applyNumberFormat="1" applyFont="1" applyFill="1" applyAlignment="1">
      <alignment vertical="center"/>
      <protection/>
    </xf>
    <xf numFmtId="3" fontId="18" fillId="0" borderId="0" xfId="71" applyNumberFormat="1" applyFont="1" applyFill="1" applyAlignment="1">
      <alignment vertical="center"/>
      <protection/>
    </xf>
    <xf numFmtId="0" fontId="17" fillId="0" borderId="0" xfId="71" applyFont="1" applyFill="1" applyAlignment="1">
      <alignment vertical="center"/>
      <protection/>
    </xf>
    <xf numFmtId="38" fontId="4" fillId="0" borderId="0" xfId="71" applyNumberFormat="1" applyFont="1" applyFill="1" applyAlignment="1">
      <alignment vertical="center"/>
      <protection/>
    </xf>
    <xf numFmtId="38" fontId="18" fillId="0" borderId="0" xfId="71" applyNumberFormat="1" applyFont="1" applyFill="1" applyAlignment="1">
      <alignment vertical="center"/>
      <protection/>
    </xf>
    <xf numFmtId="0" fontId="18" fillId="0" borderId="0" xfId="71" applyFont="1" applyFill="1" applyAlignment="1">
      <alignment vertical="center"/>
      <protection/>
    </xf>
    <xf numFmtId="38" fontId="5" fillId="0" borderId="0" xfId="71" applyNumberFormat="1" applyFont="1" applyFill="1" applyAlignment="1">
      <alignment vertical="center"/>
      <protection/>
    </xf>
    <xf numFmtId="38" fontId="5" fillId="0" borderId="0" xfId="71" applyNumberFormat="1" applyFont="1" applyAlignment="1">
      <alignment horizontal="right" vertical="center"/>
      <protection/>
    </xf>
    <xf numFmtId="3" fontId="5" fillId="0" borderId="0" xfId="71" applyNumberFormat="1" applyFont="1" applyFill="1" applyBorder="1" applyAlignment="1" applyProtection="1">
      <alignment vertical="top"/>
      <protection hidden="1"/>
    </xf>
    <xf numFmtId="38" fontId="20" fillId="0" borderId="0" xfId="71" applyNumberFormat="1" applyFont="1" applyFill="1" applyBorder="1" applyAlignment="1" applyProtection="1">
      <alignment vertical="top"/>
      <protection hidden="1"/>
    </xf>
    <xf numFmtId="49" fontId="0" fillId="0" borderId="0" xfId="71" applyNumberFormat="1" applyFont="1" applyFill="1" applyBorder="1" applyAlignment="1" applyProtection="1">
      <alignment vertical="top"/>
      <protection hidden="1"/>
    </xf>
    <xf numFmtId="38" fontId="16" fillId="0" borderId="0" xfId="71" applyNumberFormat="1" applyFont="1" applyFill="1" applyBorder="1" applyAlignment="1" applyProtection="1">
      <alignment horizontal="centerContinuous" vertical="top"/>
      <protection hidden="1"/>
    </xf>
    <xf numFmtId="3" fontId="4" fillId="36" borderId="0" xfId="71" applyNumberFormat="1" applyFont="1" applyFill="1" applyBorder="1" applyAlignment="1" applyProtection="1">
      <alignment vertical="top"/>
      <protection hidden="1"/>
    </xf>
    <xf numFmtId="3" fontId="5" fillId="0" borderId="0" xfId="71" applyNumberFormat="1" applyFont="1" applyBorder="1" applyAlignment="1" applyProtection="1">
      <alignment horizontal="centerContinuous" vertical="top"/>
      <protection hidden="1"/>
    </xf>
    <xf numFmtId="3" fontId="4" fillId="0" borderId="0" xfId="71" applyNumberFormat="1" applyFont="1" applyBorder="1" applyAlignment="1" applyProtection="1">
      <alignment horizontal="centerContinuous" vertical="top"/>
      <protection hidden="1"/>
    </xf>
    <xf numFmtId="0" fontId="3" fillId="0" borderId="0" xfId="62" applyNumberFormat="1" applyFont="1" applyAlignment="1">
      <alignment vertical="top"/>
      <protection/>
    </xf>
    <xf numFmtId="3" fontId="0" fillId="0" borderId="22" xfId="71" applyNumberFormat="1" applyFont="1" applyFill="1" applyBorder="1" applyAlignment="1" applyProtection="1">
      <alignment horizontal="left" vertical="top" wrapText="1"/>
      <protection hidden="1"/>
    </xf>
    <xf numFmtId="0" fontId="0" fillId="0" borderId="22" xfId="71" applyNumberFormat="1" applyFont="1" applyFill="1" applyBorder="1" applyAlignment="1" applyProtection="1">
      <alignment horizontal="left" vertical="top" wrapText="1"/>
      <protection hidden="1"/>
    </xf>
    <xf numFmtId="0" fontId="2" fillId="0" borderId="22" xfId="71" applyNumberFormat="1" applyFont="1" applyFill="1" applyBorder="1" applyAlignment="1" applyProtection="1">
      <alignment horizontal="left" vertical="top" wrapText="1"/>
      <protection hidden="1"/>
    </xf>
    <xf numFmtId="49" fontId="0" fillId="0" borderId="22" xfId="71" applyNumberFormat="1" applyFont="1" applyFill="1" applyBorder="1" applyAlignment="1" applyProtection="1">
      <alignment horizontal="left" vertical="top" wrapText="1"/>
      <protection hidden="1"/>
    </xf>
    <xf numFmtId="0" fontId="0" fillId="0" borderId="22" xfId="71" applyFont="1" applyFill="1" applyBorder="1" applyAlignment="1" applyProtection="1">
      <alignment vertical="top" wrapText="1"/>
      <protection hidden="1"/>
    </xf>
    <xf numFmtId="0" fontId="0" fillId="0" borderId="0" xfId="71" applyNumberFormat="1" applyFont="1" applyFill="1" applyBorder="1" applyAlignment="1" applyProtection="1">
      <alignment horizontal="center" vertical="top"/>
      <protection hidden="1"/>
    </xf>
    <xf numFmtId="3" fontId="0" fillId="0" borderId="0" xfId="71" applyNumberFormat="1" applyFont="1" applyFill="1" applyBorder="1" applyAlignment="1" applyProtection="1">
      <alignment horizontal="left" vertical="top"/>
      <protection hidden="1"/>
    </xf>
    <xf numFmtId="0" fontId="0" fillId="0" borderId="0" xfId="71" applyNumberFormat="1" applyFont="1" applyFill="1" applyBorder="1" applyAlignment="1" applyProtection="1">
      <alignment horizontal="right" vertical="top"/>
      <protection hidden="1"/>
    </xf>
    <xf numFmtId="0" fontId="3" fillId="0" borderId="22" xfId="71" applyFont="1" applyFill="1" applyBorder="1" applyAlignment="1" applyProtection="1">
      <alignment vertical="top" wrapText="1"/>
      <protection hidden="1"/>
    </xf>
    <xf numFmtId="0" fontId="0" fillId="0" borderId="22" xfId="71" applyNumberFormat="1" applyFont="1" applyFill="1" applyBorder="1" applyAlignment="1" applyProtection="1">
      <alignment vertical="top" wrapText="1"/>
      <protection hidden="1"/>
    </xf>
    <xf numFmtId="3" fontId="0" fillId="0" borderId="0" xfId="71" applyNumberFormat="1" applyFont="1" applyFill="1" applyBorder="1" applyAlignment="1" applyProtection="1">
      <alignment horizontal="center" vertical="top"/>
      <protection hidden="1"/>
    </xf>
    <xf numFmtId="0" fontId="0" fillId="0" borderId="0" xfId="71" applyNumberFormat="1" applyFont="1" applyFill="1" applyAlignment="1" applyProtection="1">
      <alignment vertical="top"/>
      <protection hidden="1"/>
    </xf>
    <xf numFmtId="0" fontId="0" fillId="0" borderId="10" xfId="71" applyFont="1" applyFill="1" applyBorder="1" applyAlignment="1" applyProtection="1">
      <alignment vertical="top" wrapText="1"/>
      <protection hidden="1"/>
    </xf>
    <xf numFmtId="0" fontId="0" fillId="0" borderId="0" xfId="71" applyNumberFormat="1" applyFont="1" applyFill="1" applyBorder="1" applyAlignment="1" applyProtection="1">
      <alignment horizontal="left" vertical="top"/>
      <protection hidden="1"/>
    </xf>
    <xf numFmtId="0" fontId="0" fillId="0" borderId="22" xfId="71" applyFont="1" applyFill="1" applyBorder="1" applyAlignment="1" applyProtection="1">
      <alignment horizontal="left" vertical="top" wrapText="1"/>
      <protection hidden="1"/>
    </xf>
    <xf numFmtId="0" fontId="0" fillId="0" borderId="0" xfId="71" applyFont="1" applyFill="1" applyBorder="1" applyAlignment="1" applyProtection="1">
      <alignment vertical="top" wrapText="1"/>
      <protection hidden="1"/>
    </xf>
    <xf numFmtId="0" fontId="0" fillId="0" borderId="0" xfId="71" applyNumberFormat="1" applyFont="1" applyFill="1" applyBorder="1" applyAlignment="1" applyProtection="1">
      <alignment horizontal="center" vertical="top" wrapText="1"/>
      <protection hidden="1"/>
    </xf>
    <xf numFmtId="0" fontId="0" fillId="0" borderId="0" xfId="71" applyNumberFormat="1" applyFont="1" applyFill="1" applyBorder="1" applyAlignment="1" applyProtection="1">
      <alignment horizontal="right" vertical="top" wrapText="1"/>
      <protection hidden="1"/>
    </xf>
    <xf numFmtId="0" fontId="0" fillId="0" borderId="23" xfId="71" applyFont="1" applyFill="1" applyBorder="1" applyAlignment="1" applyProtection="1">
      <alignment horizontal="center" vertical="top" wrapText="1"/>
      <protection hidden="1"/>
    </xf>
    <xf numFmtId="3" fontId="3" fillId="0" borderId="24" xfId="71" applyNumberFormat="1" applyFont="1" applyFill="1" applyBorder="1" applyAlignment="1" applyProtection="1">
      <alignment horizontal="right" vertical="top"/>
      <protection hidden="1"/>
    </xf>
    <xf numFmtId="0" fontId="0" fillId="0" borderId="25" xfId="71" applyFont="1" applyFill="1" applyBorder="1" applyAlignment="1" applyProtection="1">
      <alignment horizontal="center" vertical="top"/>
      <protection hidden="1"/>
    </xf>
    <xf numFmtId="0" fontId="0" fillId="0" borderId="26" xfId="71" applyFont="1" applyFill="1" applyBorder="1" applyAlignment="1" applyProtection="1">
      <alignment horizontal="center" vertical="top"/>
      <protection hidden="1"/>
    </xf>
    <xf numFmtId="0" fontId="3" fillId="0" borderId="26" xfId="71" applyFont="1" applyFill="1" applyBorder="1" applyAlignment="1" applyProtection="1">
      <alignment horizontal="center" vertical="top"/>
      <protection hidden="1"/>
    </xf>
    <xf numFmtId="0" fontId="2" fillId="0" borderId="26" xfId="71" applyFont="1" applyFill="1" applyBorder="1" applyAlignment="1" applyProtection="1">
      <alignment horizontal="center" vertical="top"/>
      <protection hidden="1"/>
    </xf>
    <xf numFmtId="0" fontId="3" fillId="0" borderId="27" xfId="71" applyFont="1" applyFill="1" applyBorder="1" applyAlignment="1" applyProtection="1">
      <alignment horizontal="center" vertical="top"/>
      <protection hidden="1"/>
    </xf>
    <xf numFmtId="0" fontId="3" fillId="0" borderId="28" xfId="71" applyNumberFormat="1" applyFont="1" applyFill="1" applyBorder="1" applyAlignment="1" applyProtection="1">
      <alignment vertical="top" wrapText="1"/>
      <protection hidden="1"/>
    </xf>
    <xf numFmtId="3" fontId="3" fillId="0" borderId="29" xfId="71" applyNumberFormat="1" applyFont="1" applyFill="1" applyBorder="1" applyAlignment="1" applyProtection="1">
      <alignment horizontal="right" vertical="top"/>
      <protection hidden="1"/>
    </xf>
    <xf numFmtId="3" fontId="3" fillId="0" borderId="30" xfId="71" applyNumberFormat="1" applyFont="1" applyFill="1" applyBorder="1" applyAlignment="1" applyProtection="1">
      <alignment vertical="top"/>
      <protection hidden="1"/>
    </xf>
    <xf numFmtId="3" fontId="3" fillId="0" borderId="30" xfId="71" applyNumberFormat="1" applyFont="1" applyFill="1" applyBorder="1" applyAlignment="1" applyProtection="1">
      <alignment horizontal="center" vertical="top"/>
      <protection hidden="1"/>
    </xf>
    <xf numFmtId="3" fontId="3" fillId="0" borderId="31" xfId="71" applyNumberFormat="1" applyFont="1" applyFill="1" applyBorder="1" applyAlignment="1" applyProtection="1">
      <alignment vertical="top" wrapText="1"/>
      <protection hidden="1"/>
    </xf>
    <xf numFmtId="3" fontId="3" fillId="0" borderId="31" xfId="71" applyNumberFormat="1" applyFont="1" applyFill="1" applyBorder="1" applyAlignment="1" applyProtection="1">
      <alignment horizontal="center" vertical="top" wrapText="1"/>
      <protection hidden="1"/>
    </xf>
    <xf numFmtId="0" fontId="3" fillId="0" borderId="24" xfId="71" applyNumberFormat="1" applyFont="1" applyFill="1" applyBorder="1" applyAlignment="1" applyProtection="1">
      <alignment horizontal="center" vertical="top"/>
      <protection hidden="1"/>
    </xf>
    <xf numFmtId="0" fontId="3" fillId="0" borderId="31" xfId="71" applyNumberFormat="1" applyFont="1" applyFill="1" applyBorder="1" applyAlignment="1" applyProtection="1">
      <alignment vertical="top" wrapText="1"/>
      <protection hidden="1"/>
    </xf>
    <xf numFmtId="49" fontId="0" fillId="0" borderId="26" xfId="71" applyNumberFormat="1" applyFont="1" applyFill="1" applyBorder="1" applyAlignment="1" applyProtection="1">
      <alignment horizontal="center" vertical="top"/>
      <protection hidden="1"/>
    </xf>
    <xf numFmtId="49" fontId="0" fillId="0" borderId="32" xfId="71" applyNumberFormat="1" applyFont="1" applyFill="1" applyBorder="1" applyAlignment="1" applyProtection="1">
      <alignment horizontal="center" vertical="top"/>
      <protection hidden="1"/>
    </xf>
    <xf numFmtId="0" fontId="0" fillId="0" borderId="33" xfId="71" applyFont="1" applyFill="1" applyBorder="1" applyAlignment="1" applyProtection="1">
      <alignment horizontal="left" vertical="top" wrapText="1"/>
      <protection hidden="1"/>
    </xf>
    <xf numFmtId="49" fontId="3" fillId="0" borderId="26" xfId="71" applyNumberFormat="1" applyFont="1" applyFill="1" applyBorder="1" applyAlignment="1" applyProtection="1">
      <alignment horizontal="center" vertical="top"/>
      <protection hidden="1"/>
    </xf>
    <xf numFmtId="0" fontId="0" fillId="0" borderId="32" xfId="71" applyFont="1" applyFill="1" applyBorder="1" applyAlignment="1" applyProtection="1">
      <alignment horizontal="center" vertical="top"/>
      <protection hidden="1"/>
    </xf>
    <xf numFmtId="0" fontId="0" fillId="0" borderId="33" xfId="71" applyFont="1" applyFill="1" applyBorder="1" applyAlignment="1" applyProtection="1">
      <alignment vertical="top"/>
      <protection hidden="1"/>
    </xf>
    <xf numFmtId="0" fontId="3" fillId="0" borderId="31" xfId="71" applyNumberFormat="1" applyFont="1" applyFill="1" applyBorder="1" applyAlignment="1" applyProtection="1">
      <alignment vertical="top"/>
      <protection hidden="1"/>
    </xf>
    <xf numFmtId="0" fontId="0" fillId="0" borderId="0" xfId="63" applyNumberFormat="1" applyFont="1" applyFill="1" applyAlignment="1">
      <alignment horizontal="left" vertical="top"/>
      <protection/>
    </xf>
    <xf numFmtId="0" fontId="4" fillId="0" borderId="0" xfId="71" applyFont="1" applyFill="1" applyAlignment="1">
      <alignment horizontal="right" vertical="center"/>
      <protection/>
    </xf>
    <xf numFmtId="3" fontId="21" fillId="0" borderId="0" xfId="71" applyNumberFormat="1" applyFont="1" applyFill="1" applyBorder="1" applyAlignment="1" applyProtection="1">
      <alignment horizontal="centerContinuous" vertical="top"/>
      <protection hidden="1"/>
    </xf>
    <xf numFmtId="38" fontId="21" fillId="0" borderId="0" xfId="71" applyNumberFormat="1" applyFont="1" applyFill="1" applyBorder="1" applyAlignment="1" applyProtection="1">
      <alignment horizontal="centerContinuous" vertical="top"/>
      <protection hidden="1"/>
    </xf>
    <xf numFmtId="0" fontId="0" fillId="0" borderId="0" xfId="63" applyNumberFormat="1" applyFont="1" applyFill="1" applyAlignment="1">
      <alignment horizontal="right" vertical="top"/>
      <protection/>
    </xf>
    <xf numFmtId="0" fontId="4" fillId="0" borderId="0" xfId="71" applyFont="1" applyFill="1" applyAlignment="1">
      <alignment horizontal="right" vertical="top"/>
      <protection/>
    </xf>
    <xf numFmtId="3" fontId="0" fillId="0" borderId="34" xfId="71" applyNumberFormat="1" applyFont="1" applyFill="1" applyBorder="1" applyAlignment="1" applyProtection="1">
      <alignment horizontal="centerContinuous" vertical="top"/>
      <protection hidden="1"/>
    </xf>
    <xf numFmtId="3" fontId="0" fillId="0" borderId="35" xfId="71" applyNumberFormat="1" applyFont="1" applyFill="1" applyBorder="1" applyAlignment="1" applyProtection="1">
      <alignment horizontal="centerContinuous" vertical="top"/>
      <protection hidden="1"/>
    </xf>
    <xf numFmtId="3" fontId="0" fillId="0" borderId="36" xfId="71" applyNumberFormat="1" applyFont="1" applyFill="1" applyBorder="1" applyAlignment="1" applyProtection="1">
      <alignment vertical="top"/>
      <protection hidden="1"/>
    </xf>
    <xf numFmtId="3" fontId="3" fillId="0" borderId="35" xfId="71" applyNumberFormat="1" applyFont="1" applyFill="1" applyBorder="1" applyAlignment="1" applyProtection="1">
      <alignment horizontal="centerContinuous" vertical="top"/>
      <protection hidden="1"/>
    </xf>
    <xf numFmtId="3" fontId="3" fillId="0" borderId="37" xfId="71" applyNumberFormat="1" applyFont="1" applyFill="1" applyBorder="1" applyAlignment="1" applyProtection="1">
      <alignment horizontal="centerContinuous" vertical="top"/>
      <protection hidden="1"/>
    </xf>
    <xf numFmtId="38" fontId="3" fillId="0" borderId="37" xfId="71" applyNumberFormat="1" applyFont="1" applyFill="1" applyBorder="1" applyAlignment="1" applyProtection="1">
      <alignment horizontal="centerContinuous" vertical="top"/>
      <protection hidden="1"/>
    </xf>
    <xf numFmtId="0" fontId="21" fillId="0" borderId="0" xfId="71" applyFont="1" applyFill="1" applyAlignment="1" applyProtection="1">
      <alignment vertical="top"/>
      <protection hidden="1"/>
    </xf>
    <xf numFmtId="3" fontId="2" fillId="0" borderId="22" xfId="71" applyNumberFormat="1" applyFont="1" applyFill="1" applyBorder="1" applyAlignment="1" applyProtection="1">
      <alignment horizontal="left" vertical="top" wrapText="1"/>
      <protection hidden="1"/>
    </xf>
    <xf numFmtId="49" fontId="2" fillId="0" borderId="26" xfId="71" applyNumberFormat="1" applyFont="1" applyFill="1" applyBorder="1" applyAlignment="1" applyProtection="1">
      <alignment horizontal="center" vertical="top"/>
      <protection hidden="1"/>
    </xf>
    <xf numFmtId="0" fontId="2" fillId="0" borderId="22" xfId="71" applyNumberFormat="1" applyFont="1" applyFill="1" applyBorder="1" applyAlignment="1" applyProtection="1">
      <alignment vertical="top"/>
      <protection hidden="1"/>
    </xf>
    <xf numFmtId="0" fontId="0" fillId="0" borderId="0" xfId="71" applyFont="1" applyFill="1" applyBorder="1" applyAlignment="1" applyProtection="1">
      <alignment horizontal="left" vertical="top"/>
      <protection hidden="1"/>
    </xf>
    <xf numFmtId="3" fontId="3" fillId="0" borderId="0" xfId="71" applyNumberFormat="1" applyFont="1" applyFill="1" applyBorder="1" applyAlignment="1" applyProtection="1">
      <alignment horizontal="left" vertical="top"/>
      <protection hidden="1"/>
    </xf>
    <xf numFmtId="0" fontId="3" fillId="0" borderId="0" xfId="71" applyNumberFormat="1" applyFont="1" applyFill="1" applyBorder="1" applyAlignment="1" applyProtection="1">
      <alignment horizontal="left" vertical="top"/>
      <protection hidden="1"/>
    </xf>
    <xf numFmtId="0" fontId="2" fillId="0" borderId="0" xfId="71" applyNumberFormat="1" applyFont="1" applyFill="1" applyBorder="1" applyAlignment="1" applyProtection="1">
      <alignment horizontal="left" vertical="top"/>
      <protection hidden="1"/>
    </xf>
    <xf numFmtId="49" fontId="0" fillId="0" borderId="0" xfId="71" applyNumberFormat="1" applyFont="1" applyFill="1" applyBorder="1" applyAlignment="1" applyProtection="1">
      <alignment horizontal="left" vertical="top"/>
      <protection hidden="1"/>
    </xf>
    <xf numFmtId="3" fontId="3" fillId="0" borderId="38" xfId="71" applyNumberFormat="1" applyFont="1" applyFill="1" applyBorder="1" applyAlignment="1" applyProtection="1">
      <alignment horizontal="center" vertical="top"/>
      <protection hidden="1"/>
    </xf>
    <xf numFmtId="38" fontId="0" fillId="0" borderId="39" xfId="71" applyNumberFormat="1" applyFont="1" applyFill="1" applyBorder="1" applyAlignment="1" applyProtection="1">
      <alignment horizontal="center" vertical="top"/>
      <protection hidden="1"/>
    </xf>
    <xf numFmtId="38" fontId="0" fillId="0" borderId="40" xfId="71" applyNumberFormat="1" applyFont="1" applyFill="1" applyBorder="1" applyAlignment="1" applyProtection="1">
      <alignment horizontal="right" vertical="top"/>
      <protection hidden="1"/>
    </xf>
    <xf numFmtId="38" fontId="3" fillId="0" borderId="40" xfId="71" applyNumberFormat="1" applyFont="1" applyFill="1" applyBorder="1" applyAlignment="1" applyProtection="1">
      <alignment horizontal="right" vertical="top"/>
      <protection hidden="1"/>
    </xf>
    <xf numFmtId="38" fontId="0" fillId="0" borderId="40" xfId="71" applyNumberFormat="1" applyFont="1" applyFill="1" applyBorder="1" applyAlignment="1" applyProtection="1">
      <alignment horizontal="right" vertical="top"/>
      <protection hidden="1" locked="0"/>
    </xf>
    <xf numFmtId="38" fontId="2" fillId="0" borderId="40" xfId="71" applyNumberFormat="1" applyFont="1" applyFill="1" applyBorder="1" applyAlignment="1" applyProtection="1">
      <alignment horizontal="right" vertical="top"/>
      <protection hidden="1" locked="0"/>
    </xf>
    <xf numFmtId="38" fontId="3" fillId="0" borderId="40" xfId="71" applyNumberFormat="1" applyFont="1" applyFill="1" applyBorder="1" applyAlignment="1" applyProtection="1">
      <alignment horizontal="right" vertical="top"/>
      <protection hidden="1" locked="0"/>
    </xf>
    <xf numFmtId="38" fontId="3" fillId="0" borderId="41" xfId="71" applyNumberFormat="1" applyFont="1" applyFill="1" applyBorder="1" applyAlignment="1" applyProtection="1">
      <alignment horizontal="right" vertical="top"/>
      <protection hidden="1"/>
    </xf>
    <xf numFmtId="3" fontId="3" fillId="0" borderId="42" xfId="71" applyNumberFormat="1" applyFont="1" applyFill="1" applyBorder="1" applyAlignment="1" applyProtection="1">
      <alignment horizontal="center" vertical="top"/>
      <protection hidden="1"/>
    </xf>
    <xf numFmtId="0" fontId="3" fillId="0" borderId="0" xfId="0" applyFont="1" applyAlignment="1">
      <alignment/>
    </xf>
    <xf numFmtId="0" fontId="0" fillId="0" borderId="0" xfId="0" applyAlignment="1">
      <alignment/>
    </xf>
    <xf numFmtId="0" fontId="0" fillId="0" borderId="0" xfId="68" applyNumberFormat="1" applyFont="1" applyFill="1" applyBorder="1" applyAlignment="1" applyProtection="1">
      <alignment/>
      <protection hidden="1"/>
    </xf>
    <xf numFmtId="3" fontId="3" fillId="0" borderId="0" xfId="68" applyNumberFormat="1" applyFont="1" applyFill="1" applyBorder="1" applyAlignment="1" applyProtection="1">
      <alignment/>
      <protection/>
    </xf>
    <xf numFmtId="3" fontId="0" fillId="0" borderId="0" xfId="68" applyNumberFormat="1" applyFont="1" applyFill="1" applyBorder="1" applyAlignment="1" applyProtection="1">
      <alignment/>
      <protection/>
    </xf>
    <xf numFmtId="0" fontId="3" fillId="0" borderId="0" xfId="68" applyNumberFormat="1" applyFont="1" applyFill="1" applyBorder="1" applyAlignment="1" applyProtection="1">
      <alignment/>
      <protection hidden="1"/>
    </xf>
    <xf numFmtId="0" fontId="0" fillId="35" borderId="0" xfId="68" applyNumberFormat="1" applyFont="1" applyFill="1" applyBorder="1" applyAlignment="1" applyProtection="1">
      <alignment/>
      <protection hidden="1"/>
    </xf>
    <xf numFmtId="0" fontId="0" fillId="0" borderId="0" xfId="62" applyFont="1" applyAlignment="1">
      <alignment horizontal="justify" vertical="top"/>
      <protection/>
    </xf>
    <xf numFmtId="0" fontId="17" fillId="0" borderId="0" xfId="62" applyFont="1" applyAlignment="1">
      <alignment horizontal="left" vertical="top" indent="1"/>
      <protection/>
    </xf>
    <xf numFmtId="0" fontId="3" fillId="0" borderId="0" xfId="71" applyNumberFormat="1" applyFont="1" applyFill="1" applyBorder="1" applyAlignment="1" applyProtection="1">
      <alignment horizontal="center" vertical="top"/>
      <protection hidden="1"/>
    </xf>
    <xf numFmtId="0" fontId="16" fillId="0" borderId="0" xfId="71" applyFont="1" applyFill="1" applyAlignment="1" applyProtection="1">
      <alignment vertical="top"/>
      <protection hidden="1"/>
    </xf>
    <xf numFmtId="0" fontId="14" fillId="0" borderId="43" xfId="71" applyFont="1" applyFill="1" applyBorder="1" applyAlignment="1" applyProtection="1">
      <alignment vertical="top"/>
      <protection hidden="1"/>
    </xf>
    <xf numFmtId="3" fontId="0" fillId="0" borderId="43" xfId="71" applyNumberFormat="1" applyFont="1" applyFill="1" applyBorder="1" applyAlignment="1" applyProtection="1">
      <alignment vertical="top"/>
      <protection hidden="1"/>
    </xf>
    <xf numFmtId="0" fontId="0" fillId="0" borderId="44" xfId="71" applyFont="1" applyFill="1" applyBorder="1" applyAlignment="1" applyProtection="1">
      <alignment horizontal="center" vertical="top"/>
      <protection hidden="1"/>
    </xf>
    <xf numFmtId="0" fontId="0" fillId="0" borderId="44" xfId="71" applyFont="1" applyFill="1" applyBorder="1" applyAlignment="1" applyProtection="1">
      <alignment vertical="top" wrapText="1"/>
      <protection hidden="1"/>
    </xf>
    <xf numFmtId="3" fontId="0" fillId="0" borderId="44" xfId="71" applyNumberFormat="1" applyFont="1" applyFill="1" applyBorder="1" applyAlignment="1" applyProtection="1">
      <alignment vertical="top"/>
      <protection hidden="1"/>
    </xf>
    <xf numFmtId="3" fontId="0" fillId="0" borderId="15" xfId="71" applyNumberFormat="1" applyFont="1" applyFill="1" applyBorder="1" applyAlignment="1" applyProtection="1">
      <alignment horizontal="right" vertical="top"/>
      <protection hidden="1"/>
    </xf>
    <xf numFmtId="3" fontId="0" fillId="0" borderId="14" xfId="71" applyNumberFormat="1" applyFont="1" applyFill="1" applyBorder="1" applyAlignment="1" applyProtection="1">
      <alignment horizontal="right" vertical="top"/>
      <protection hidden="1"/>
    </xf>
    <xf numFmtId="3" fontId="0" fillId="0" borderId="12" xfId="71" applyNumberFormat="1" applyFont="1" applyFill="1" applyBorder="1" applyAlignment="1" applyProtection="1">
      <alignment horizontal="right" vertical="top"/>
      <protection hidden="1"/>
    </xf>
    <xf numFmtId="3" fontId="0" fillId="0" borderId="45" xfId="71" applyNumberFormat="1" applyFont="1" applyFill="1" applyBorder="1" applyAlignment="1" applyProtection="1">
      <alignment horizontal="right" vertical="top"/>
      <protection hidden="1"/>
    </xf>
    <xf numFmtId="3" fontId="0" fillId="0" borderId="16" xfId="71" applyNumberFormat="1" applyFont="1" applyFill="1" applyBorder="1" applyAlignment="1" applyProtection="1">
      <alignment horizontal="right" vertical="top"/>
      <protection hidden="1"/>
    </xf>
    <xf numFmtId="3" fontId="0" fillId="0" borderId="13" xfId="71" applyNumberFormat="1" applyFont="1" applyFill="1" applyBorder="1" applyAlignment="1" applyProtection="1">
      <alignment horizontal="right" vertical="top"/>
      <protection hidden="1"/>
    </xf>
    <xf numFmtId="3" fontId="0" fillId="0" borderId="11" xfId="71" applyNumberFormat="1" applyFont="1" applyFill="1" applyBorder="1" applyAlignment="1" applyProtection="1">
      <alignment horizontal="right" vertical="top"/>
      <protection hidden="1"/>
    </xf>
    <xf numFmtId="3" fontId="0" fillId="0" borderId="19" xfId="71" applyNumberFormat="1" applyFont="1" applyFill="1" applyBorder="1" applyAlignment="1" applyProtection="1">
      <alignment horizontal="right" vertical="top"/>
      <protection hidden="1"/>
    </xf>
    <xf numFmtId="3" fontId="0" fillId="0" borderId="18" xfId="71" applyNumberFormat="1" applyFont="1" applyFill="1" applyBorder="1" applyAlignment="1" applyProtection="1">
      <alignment horizontal="right" vertical="top"/>
      <protection hidden="1"/>
    </xf>
    <xf numFmtId="3" fontId="0" fillId="0" borderId="17" xfId="71" applyNumberFormat="1" applyFont="1" applyFill="1" applyBorder="1" applyAlignment="1" applyProtection="1">
      <alignment horizontal="right" vertical="top"/>
      <protection hidden="1"/>
    </xf>
    <xf numFmtId="3" fontId="0" fillId="0" borderId="15" xfId="71" applyNumberFormat="1" applyFont="1" applyFill="1" applyBorder="1" applyAlignment="1" applyProtection="1">
      <alignment horizontal="centerContinuous" vertical="top"/>
      <protection hidden="1"/>
    </xf>
    <xf numFmtId="3" fontId="0" fillId="0" borderId="14" xfId="71" applyNumberFormat="1" applyFont="1" applyFill="1" applyBorder="1" applyAlignment="1" applyProtection="1">
      <alignment horizontal="centerContinuous" vertical="top"/>
      <protection hidden="1"/>
    </xf>
    <xf numFmtId="3" fontId="3" fillId="0" borderId="16" xfId="71" applyNumberFormat="1" applyFont="1" applyFill="1" applyBorder="1" applyAlignment="1" applyProtection="1">
      <alignment horizontal="centerContinuous" vertical="top"/>
      <protection hidden="1"/>
    </xf>
    <xf numFmtId="3" fontId="3" fillId="0" borderId="15" xfId="71" applyNumberFormat="1" applyFont="1" applyFill="1" applyBorder="1" applyAlignment="1" applyProtection="1">
      <alignment horizontal="centerContinuous" vertical="top"/>
      <protection hidden="1"/>
    </xf>
    <xf numFmtId="0" fontId="16" fillId="0" borderId="0" xfId="71" applyFont="1" applyFill="1" applyBorder="1" applyAlignment="1" applyProtection="1">
      <alignment vertical="top"/>
      <protection hidden="1"/>
    </xf>
    <xf numFmtId="0" fontId="3" fillId="0" borderId="46" xfId="71" applyFont="1" applyFill="1" applyBorder="1" applyAlignment="1" applyProtection="1">
      <alignment vertical="top"/>
      <protection hidden="1"/>
    </xf>
    <xf numFmtId="0" fontId="0" fillId="0" borderId="46" xfId="71" applyFont="1" applyFill="1" applyBorder="1" applyAlignment="1" applyProtection="1">
      <alignment vertical="top"/>
      <protection hidden="1"/>
    </xf>
    <xf numFmtId="0" fontId="0" fillId="0" borderId="47" xfId="71" applyFont="1" applyFill="1" applyBorder="1" applyAlignment="1" applyProtection="1">
      <alignment vertical="top"/>
      <protection hidden="1"/>
    </xf>
    <xf numFmtId="38" fontId="0" fillId="0" borderId="23" xfId="71" applyNumberFormat="1" applyFont="1" applyFill="1" applyBorder="1" applyAlignment="1" applyProtection="1">
      <alignment horizontal="center" vertical="top"/>
      <protection hidden="1"/>
    </xf>
    <xf numFmtId="38" fontId="0" fillId="0" borderId="22" xfId="71" applyNumberFormat="1" applyFont="1" applyFill="1" applyBorder="1" applyAlignment="1" applyProtection="1">
      <alignment horizontal="right" vertical="top"/>
      <protection hidden="1"/>
    </xf>
    <xf numFmtId="38" fontId="3" fillId="0" borderId="22" xfId="71" applyNumberFormat="1" applyFont="1" applyFill="1" applyBorder="1" applyAlignment="1" applyProtection="1">
      <alignment horizontal="right" vertical="top"/>
      <protection hidden="1"/>
    </xf>
    <xf numFmtId="38" fontId="0" fillId="0" borderId="22" xfId="71" applyNumberFormat="1" applyFont="1" applyFill="1" applyBorder="1" applyAlignment="1" applyProtection="1">
      <alignment horizontal="right" vertical="top"/>
      <protection hidden="1" locked="0"/>
    </xf>
    <xf numFmtId="38" fontId="2" fillId="0" borderId="22" xfId="71" applyNumberFormat="1" applyFont="1" applyFill="1" applyBorder="1" applyAlignment="1" applyProtection="1">
      <alignment horizontal="right" vertical="top"/>
      <protection hidden="1" locked="0"/>
    </xf>
    <xf numFmtId="38" fontId="3" fillId="0" borderId="22" xfId="71" applyNumberFormat="1" applyFont="1" applyFill="1" applyBorder="1" applyAlignment="1" applyProtection="1">
      <alignment horizontal="right" vertical="top"/>
      <protection hidden="1" locked="0"/>
    </xf>
    <xf numFmtId="38" fontId="3" fillId="0" borderId="28" xfId="71" applyNumberFormat="1" applyFont="1" applyFill="1" applyBorder="1" applyAlignment="1" applyProtection="1">
      <alignment horizontal="right" vertical="top"/>
      <protection hidden="1"/>
    </xf>
    <xf numFmtId="3" fontId="3" fillId="0" borderId="31" xfId="71" applyNumberFormat="1" applyFont="1" applyFill="1" applyBorder="1" applyAlignment="1" applyProtection="1">
      <alignment horizontal="center" vertical="top"/>
      <protection hidden="1"/>
    </xf>
    <xf numFmtId="38" fontId="0" fillId="0" borderId="22" xfId="71" applyNumberFormat="1" applyFont="1" applyFill="1" applyBorder="1" applyAlignment="1" applyProtection="1">
      <alignment horizontal="right" vertical="top" wrapText="1"/>
      <protection hidden="1"/>
    </xf>
    <xf numFmtId="38" fontId="0" fillId="0" borderId="33" xfId="71" applyNumberFormat="1" applyFont="1" applyFill="1" applyBorder="1" applyAlignment="1" applyProtection="1">
      <alignment horizontal="right" vertical="top" wrapText="1"/>
      <protection hidden="1"/>
    </xf>
    <xf numFmtId="38" fontId="2" fillId="0" borderId="22" xfId="71" applyNumberFormat="1" applyFont="1" applyFill="1" applyBorder="1" applyAlignment="1" applyProtection="1">
      <alignment horizontal="right" vertical="top"/>
      <protection hidden="1"/>
    </xf>
    <xf numFmtId="38" fontId="0" fillId="0" borderId="33" xfId="71" applyNumberFormat="1" applyFont="1" applyFill="1" applyBorder="1" applyAlignment="1" applyProtection="1">
      <alignment horizontal="right" vertical="top"/>
      <protection hidden="1"/>
    </xf>
    <xf numFmtId="38" fontId="0" fillId="0" borderId="22" xfId="71" applyNumberFormat="1" applyFont="1" applyFill="1" applyBorder="1" applyAlignment="1" applyProtection="1">
      <alignment horizontal="right" vertical="top" wrapText="1"/>
      <protection hidden="1" locked="0"/>
    </xf>
    <xf numFmtId="3" fontId="0" fillId="0" borderId="10" xfId="71" applyNumberFormat="1" applyFont="1" applyFill="1" applyBorder="1" applyAlignment="1" applyProtection="1">
      <alignment horizontal="center" vertical="top"/>
      <protection hidden="1"/>
    </xf>
    <xf numFmtId="0" fontId="2" fillId="0" borderId="46" xfId="71" applyFont="1" applyFill="1" applyBorder="1" applyAlignment="1" applyProtection="1">
      <alignment vertical="top"/>
      <protection hidden="1"/>
    </xf>
    <xf numFmtId="3" fontId="2" fillId="0" borderId="16" xfId="71" applyNumberFormat="1" applyFont="1" applyFill="1" applyBorder="1" applyAlignment="1" applyProtection="1">
      <alignment horizontal="right" vertical="top"/>
      <protection hidden="1"/>
    </xf>
    <xf numFmtId="3" fontId="2" fillId="0" borderId="15" xfId="71" applyNumberFormat="1" applyFont="1" applyFill="1" applyBorder="1" applyAlignment="1" applyProtection="1">
      <alignment horizontal="right" vertical="top"/>
      <protection hidden="1"/>
    </xf>
    <xf numFmtId="3" fontId="2" fillId="0" borderId="14" xfId="71" applyNumberFormat="1" applyFont="1" applyFill="1" applyBorder="1" applyAlignment="1" applyProtection="1">
      <alignment horizontal="right" vertical="top"/>
      <protection hidden="1"/>
    </xf>
    <xf numFmtId="0" fontId="2" fillId="0" borderId="47" xfId="71" applyFont="1" applyFill="1" applyBorder="1" applyAlignment="1" applyProtection="1">
      <alignment vertical="top"/>
      <protection hidden="1"/>
    </xf>
    <xf numFmtId="3" fontId="2" fillId="0" borderId="11" xfId="71" applyNumberFormat="1" applyFont="1" applyFill="1" applyBorder="1" applyAlignment="1" applyProtection="1">
      <alignment horizontal="right" vertical="top"/>
      <protection hidden="1"/>
    </xf>
    <xf numFmtId="3" fontId="2" fillId="0" borderId="10" xfId="71" applyNumberFormat="1" applyFont="1" applyFill="1" applyBorder="1" applyAlignment="1" applyProtection="1">
      <alignment horizontal="center" vertical="top"/>
      <protection hidden="1"/>
    </xf>
    <xf numFmtId="3" fontId="2" fillId="0" borderId="45" xfId="71" applyNumberFormat="1" applyFont="1" applyFill="1" applyBorder="1" applyAlignment="1" applyProtection="1">
      <alignment horizontal="right" vertical="top"/>
      <protection hidden="1"/>
    </xf>
    <xf numFmtId="38" fontId="3" fillId="0" borderId="10" xfId="71" applyNumberFormat="1" applyFont="1" applyFill="1" applyBorder="1" applyAlignment="1" applyProtection="1">
      <alignment vertical="top"/>
      <protection hidden="1"/>
    </xf>
    <xf numFmtId="38" fontId="0" fillId="35" borderId="22" xfId="71" applyNumberFormat="1" applyFont="1" applyFill="1" applyBorder="1" applyAlignment="1" applyProtection="1">
      <alignment horizontal="right" vertical="top"/>
      <protection hidden="1"/>
    </xf>
    <xf numFmtId="38" fontId="3" fillId="35" borderId="22" xfId="71" applyNumberFormat="1" applyFont="1" applyFill="1" applyBorder="1" applyAlignment="1" applyProtection="1">
      <alignment horizontal="right" vertical="top"/>
      <protection hidden="1" locked="0"/>
    </xf>
    <xf numFmtId="38" fontId="2" fillId="35" borderId="22" xfId="71" applyNumberFormat="1" applyFont="1" applyFill="1" applyBorder="1" applyAlignment="1" applyProtection="1">
      <alignment horizontal="right" vertical="top"/>
      <protection hidden="1"/>
    </xf>
    <xf numFmtId="38" fontId="3" fillId="35" borderId="22" xfId="71" applyNumberFormat="1" applyFont="1" applyFill="1" applyBorder="1" applyAlignment="1" applyProtection="1">
      <alignment horizontal="right" vertical="top"/>
      <protection hidden="1"/>
    </xf>
    <xf numFmtId="38" fontId="0" fillId="35" borderId="33" xfId="71" applyNumberFormat="1" applyFont="1" applyFill="1" applyBorder="1" applyAlignment="1" applyProtection="1">
      <alignment horizontal="right" vertical="top"/>
      <protection hidden="1"/>
    </xf>
    <xf numFmtId="38" fontId="5" fillId="0" borderId="0" xfId="71" applyNumberFormat="1" applyFont="1" applyFill="1" applyAlignment="1">
      <alignment horizontal="right" vertical="top"/>
      <protection/>
    </xf>
    <xf numFmtId="38" fontId="4" fillId="0" borderId="0" xfId="71" applyNumberFormat="1" applyFont="1" applyFill="1" applyAlignment="1" applyProtection="1">
      <alignment horizontal="right" vertical="top"/>
      <protection locked="0"/>
    </xf>
    <xf numFmtId="38" fontId="4" fillId="0" borderId="0" xfId="71" applyNumberFormat="1" applyFont="1" applyFill="1" applyAlignment="1">
      <alignment horizontal="right" vertical="top"/>
      <protection/>
    </xf>
    <xf numFmtId="38" fontId="4" fillId="0" borderId="0" xfId="71" applyNumberFormat="1" applyFont="1" applyFill="1" applyBorder="1" applyAlignment="1" applyProtection="1">
      <alignment horizontal="right" vertical="top"/>
      <protection locked="0"/>
    </xf>
    <xf numFmtId="38" fontId="5" fillId="0" borderId="0" xfId="71" applyNumberFormat="1" applyFont="1" applyFill="1" applyBorder="1" applyAlignment="1">
      <alignment horizontal="right" vertical="top"/>
      <protection/>
    </xf>
    <xf numFmtId="3" fontId="5" fillId="0" borderId="0" xfId="71" applyNumberFormat="1" applyFont="1" applyFill="1" applyBorder="1" applyAlignment="1">
      <alignment vertical="center"/>
      <protection/>
    </xf>
    <xf numFmtId="38" fontId="3" fillId="0" borderId="0" xfId="71" applyNumberFormat="1" applyFont="1" applyFill="1" applyBorder="1" applyAlignment="1" applyProtection="1">
      <alignment horizontal="center" vertical="top"/>
      <protection hidden="1"/>
    </xf>
    <xf numFmtId="0" fontId="2" fillId="0" borderId="22" xfId="71" applyNumberFormat="1" applyFont="1" applyFill="1" applyBorder="1" applyAlignment="1" applyProtection="1">
      <alignment vertical="top" wrapText="1"/>
      <protection hidden="1"/>
    </xf>
    <xf numFmtId="0" fontId="4" fillId="0" borderId="0" xfId="0" applyFont="1" applyAlignment="1">
      <alignment/>
    </xf>
    <xf numFmtId="49" fontId="4" fillId="0" borderId="0" xfId="71" applyNumberFormat="1" applyFont="1" applyFill="1" applyAlignment="1">
      <alignment vertical="center"/>
      <protection/>
    </xf>
    <xf numFmtId="3" fontId="3" fillId="0" borderId="0" xfId="71" applyNumberFormat="1" applyFont="1" applyFill="1" applyBorder="1" applyAlignment="1" applyProtection="1">
      <alignment horizontal="center" vertical="top" wrapText="1"/>
      <protection hidden="1"/>
    </xf>
    <xf numFmtId="3" fontId="0" fillId="0" borderId="0" xfId="71" applyNumberFormat="1" applyFont="1" applyFill="1" applyBorder="1" applyAlignment="1" applyProtection="1">
      <alignment horizontal="centerContinuous" vertical="top"/>
      <protection hidden="1"/>
    </xf>
    <xf numFmtId="3" fontId="3" fillId="0" borderId="0" xfId="71" applyNumberFormat="1" applyFont="1" applyFill="1" applyBorder="1" applyAlignment="1" applyProtection="1">
      <alignment horizontal="center" vertical="top"/>
      <protection hidden="1"/>
    </xf>
    <xf numFmtId="38" fontId="0" fillId="0" borderId="0" xfId="71" applyNumberFormat="1" applyFont="1" applyFill="1" applyBorder="1" applyAlignment="1" applyProtection="1">
      <alignment horizontal="center" vertical="top"/>
      <protection hidden="1"/>
    </xf>
    <xf numFmtId="38" fontId="0" fillId="0" borderId="0" xfId="71" applyNumberFormat="1" applyFont="1" applyFill="1" applyBorder="1" applyAlignment="1" applyProtection="1">
      <alignment horizontal="right" vertical="top"/>
      <protection hidden="1" locked="0"/>
    </xf>
    <xf numFmtId="38" fontId="2" fillId="0" borderId="0" xfId="71" applyNumberFormat="1" applyFont="1" applyFill="1" applyBorder="1" applyAlignment="1" applyProtection="1">
      <alignment horizontal="right" vertical="top"/>
      <protection hidden="1" locked="0"/>
    </xf>
    <xf numFmtId="38" fontId="3" fillId="0" borderId="0" xfId="71" applyNumberFormat="1" applyFont="1" applyFill="1" applyBorder="1" applyAlignment="1" applyProtection="1">
      <alignment horizontal="right" vertical="top"/>
      <protection hidden="1" locked="0"/>
    </xf>
    <xf numFmtId="38" fontId="0" fillId="0" borderId="0" xfId="71" applyNumberFormat="1" applyFont="1" applyFill="1" applyBorder="1" applyAlignment="1" applyProtection="1">
      <alignment horizontal="right" vertical="top" wrapText="1"/>
      <protection hidden="1"/>
    </xf>
    <xf numFmtId="38" fontId="2" fillId="0" borderId="0" xfId="71" applyNumberFormat="1" applyFont="1" applyFill="1" applyBorder="1" applyAlignment="1" applyProtection="1">
      <alignment horizontal="right" vertical="top"/>
      <protection hidden="1"/>
    </xf>
    <xf numFmtId="3" fontId="2" fillId="0" borderId="0" xfId="71" applyNumberFormat="1" applyFont="1" applyFill="1" applyBorder="1" applyAlignment="1" applyProtection="1">
      <alignment horizontal="right" vertical="top"/>
      <protection hidden="1"/>
    </xf>
    <xf numFmtId="0" fontId="0" fillId="0" borderId="13" xfId="71" applyNumberFormat="1" applyFont="1" applyFill="1" applyBorder="1" applyAlignment="1" applyProtection="1">
      <alignment vertical="top"/>
      <protection hidden="1"/>
    </xf>
    <xf numFmtId="0" fontId="0" fillId="0" borderId="12" xfId="71" applyNumberFormat="1" applyFont="1" applyFill="1" applyBorder="1" applyAlignment="1" applyProtection="1">
      <alignment vertical="top"/>
      <protection hidden="1"/>
    </xf>
    <xf numFmtId="0" fontId="0" fillId="0" borderId="13" xfId="71" applyNumberFormat="1" applyFont="1" applyFill="1" applyBorder="1" applyAlignment="1" applyProtection="1">
      <alignment horizontal="center" vertical="top"/>
      <protection hidden="1"/>
    </xf>
    <xf numFmtId="0" fontId="0" fillId="0" borderId="12" xfId="71" applyNumberFormat="1" applyFont="1" applyFill="1" applyBorder="1" applyAlignment="1" applyProtection="1">
      <alignment horizontal="left" vertical="top"/>
      <protection hidden="1"/>
    </xf>
    <xf numFmtId="3" fontId="0" fillId="0" borderId="12" xfId="71" applyNumberFormat="1" applyFont="1" applyFill="1" applyBorder="1" applyAlignment="1" applyProtection="1">
      <alignment horizontal="left" vertical="top"/>
      <protection hidden="1"/>
    </xf>
    <xf numFmtId="0" fontId="0" fillId="0" borderId="13" xfId="71" applyNumberFormat="1" applyFont="1" applyFill="1" applyBorder="1" applyAlignment="1" applyProtection="1">
      <alignment horizontal="center" vertical="top" wrapText="1"/>
      <protection hidden="1"/>
    </xf>
    <xf numFmtId="0" fontId="0" fillId="0" borderId="12" xfId="71" applyFont="1" applyFill="1" applyBorder="1" applyAlignment="1" applyProtection="1">
      <alignment horizontal="left" vertical="top" wrapText="1"/>
      <protection hidden="1"/>
    </xf>
    <xf numFmtId="3" fontId="0" fillId="0" borderId="12" xfId="71" applyNumberFormat="1" applyFont="1" applyFill="1" applyBorder="1" applyAlignment="1" applyProtection="1">
      <alignment horizontal="left" vertical="top" wrapText="1"/>
      <protection hidden="1"/>
    </xf>
    <xf numFmtId="0" fontId="0" fillId="0" borderId="12" xfId="71" applyNumberFormat="1" applyFont="1" applyFill="1" applyBorder="1" applyAlignment="1" applyProtection="1">
      <alignment horizontal="left" vertical="top" wrapText="1"/>
      <protection hidden="1"/>
    </xf>
    <xf numFmtId="0" fontId="0" fillId="0" borderId="13" xfId="71" applyFont="1" applyFill="1" applyBorder="1" applyAlignment="1" applyProtection="1">
      <alignment vertical="top"/>
      <protection hidden="1"/>
    </xf>
    <xf numFmtId="0" fontId="0" fillId="0" borderId="13" xfId="71" applyNumberFormat="1" applyFont="1" applyFill="1" applyBorder="1" applyAlignment="1" applyProtection="1">
      <alignment horizontal="left" vertical="top"/>
      <protection hidden="1"/>
    </xf>
    <xf numFmtId="0" fontId="0" fillId="35" borderId="12" xfId="71" applyNumberFormat="1" applyFont="1" applyFill="1" applyBorder="1" applyAlignment="1" applyProtection="1">
      <alignment horizontal="left" vertical="top"/>
      <protection hidden="1"/>
    </xf>
    <xf numFmtId="0" fontId="0" fillId="0" borderId="12" xfId="71" applyFont="1" applyFill="1" applyBorder="1" applyAlignment="1" applyProtection="1">
      <alignment horizontal="right" vertical="top"/>
      <protection hidden="1"/>
    </xf>
    <xf numFmtId="0" fontId="0" fillId="0" borderId="13" xfId="71" applyNumberFormat="1" applyFont="1" applyFill="1" applyBorder="1" applyAlignment="1" applyProtection="1">
      <alignment horizontal="right" vertical="top"/>
      <protection hidden="1"/>
    </xf>
    <xf numFmtId="0" fontId="0" fillId="0" borderId="12" xfId="71" applyFont="1" applyFill="1" applyBorder="1" applyAlignment="1" applyProtection="1">
      <alignment vertical="top"/>
      <protection hidden="1"/>
    </xf>
    <xf numFmtId="0" fontId="0" fillId="35" borderId="0" xfId="68" applyNumberFormat="1" applyFont="1" applyFill="1" applyBorder="1" applyAlignment="1" applyProtection="1">
      <alignment horizontal="left"/>
      <protection hidden="1"/>
    </xf>
    <xf numFmtId="0" fontId="5" fillId="0" borderId="0" xfId="71" applyFont="1" applyFill="1" applyBorder="1" applyAlignment="1" applyProtection="1">
      <alignment vertical="top"/>
      <protection hidden="1"/>
    </xf>
    <xf numFmtId="0" fontId="4" fillId="0" borderId="0" xfId="71" applyFont="1" applyFill="1" applyBorder="1" applyAlignment="1" applyProtection="1">
      <alignment vertical="top"/>
      <protection hidden="1"/>
    </xf>
    <xf numFmtId="2" fontId="3" fillId="0" borderId="0" xfId="63" applyNumberFormat="1" applyFont="1" applyFill="1" applyAlignment="1">
      <alignment vertical="top"/>
      <protection/>
    </xf>
    <xf numFmtId="0" fontId="0" fillId="0" borderId="0" xfId="71" applyFont="1" applyFill="1" applyBorder="1" applyAlignment="1" applyProtection="1">
      <alignment horizontal="center" vertical="top" wrapText="1"/>
      <protection hidden="1"/>
    </xf>
    <xf numFmtId="0" fontId="0" fillId="0" borderId="35" xfId="71" applyNumberFormat="1" applyFont="1" applyFill="1" applyBorder="1" applyAlignment="1" applyProtection="1">
      <alignment horizontal="centerContinuous" vertical="top"/>
      <protection hidden="1"/>
    </xf>
    <xf numFmtId="0" fontId="0" fillId="0" borderId="10" xfId="62" applyFont="1" applyBorder="1" applyAlignment="1">
      <alignment horizontal="center" vertical="top"/>
      <protection/>
    </xf>
    <xf numFmtId="38" fontId="4" fillId="0" borderId="0" xfId="71" applyNumberFormat="1" applyFont="1" applyFill="1" applyAlignment="1">
      <alignment vertical="top"/>
      <protection/>
    </xf>
    <xf numFmtId="38" fontId="4" fillId="0" borderId="0" xfId="71" applyNumberFormat="1" applyFont="1" applyFill="1" applyAlignment="1" applyProtection="1">
      <alignment vertical="top"/>
      <protection locked="0"/>
    </xf>
    <xf numFmtId="49" fontId="4" fillId="0" borderId="0" xfId="71" applyNumberFormat="1" applyFont="1" applyFill="1" applyBorder="1" applyAlignment="1" applyProtection="1">
      <alignment vertical="top"/>
      <protection hidden="1"/>
    </xf>
    <xf numFmtId="2" fontId="4" fillId="0" borderId="0" xfId="63" applyNumberFormat="1" applyFont="1" applyFill="1" applyAlignment="1">
      <alignment vertical="top"/>
      <protection/>
    </xf>
    <xf numFmtId="0" fontId="4" fillId="0" borderId="0" xfId="71" applyFont="1" applyFill="1" applyBorder="1" applyAlignment="1" applyProtection="1">
      <alignment horizontal="center"/>
      <protection hidden="1"/>
    </xf>
    <xf numFmtId="0" fontId="17" fillId="0" borderId="0" xfId="71" applyFont="1" applyFill="1" applyBorder="1" applyAlignment="1" applyProtection="1">
      <alignment horizontal="center"/>
      <protection hidden="1"/>
    </xf>
    <xf numFmtId="0" fontId="4" fillId="0" borderId="0" xfId="71" applyFont="1" applyFill="1" applyBorder="1" applyAlignment="1" applyProtection="1">
      <alignment/>
      <protection hidden="1"/>
    </xf>
    <xf numFmtId="49" fontId="4" fillId="0" borderId="0" xfId="71" applyNumberFormat="1" applyFont="1" applyFill="1" applyBorder="1" applyAlignment="1" applyProtection="1">
      <alignment/>
      <protection hidden="1"/>
    </xf>
    <xf numFmtId="49" fontId="4" fillId="0" borderId="0" xfId="71" applyNumberFormat="1" applyFont="1" applyFill="1" applyBorder="1" applyAlignment="1" applyProtection="1">
      <alignment horizontal="center"/>
      <protection hidden="1"/>
    </xf>
    <xf numFmtId="0" fontId="0" fillId="0" borderId="0" xfId="71" applyFont="1" applyBorder="1" applyAlignment="1" applyProtection="1">
      <alignment/>
      <protection hidden="1"/>
    </xf>
    <xf numFmtId="3" fontId="5" fillId="0" borderId="0" xfId="71" applyNumberFormat="1" applyFont="1" applyFill="1" applyBorder="1" applyAlignment="1" applyProtection="1">
      <alignment vertical="center"/>
      <protection hidden="1"/>
    </xf>
    <xf numFmtId="0" fontId="0" fillId="0" borderId="0" xfId="71" applyFont="1" applyBorder="1" applyAlignment="1" applyProtection="1">
      <alignment vertical="center"/>
      <protection hidden="1"/>
    </xf>
    <xf numFmtId="0" fontId="0" fillId="0" borderId="0" xfId="71" applyFont="1" applyFill="1" applyBorder="1" applyAlignment="1" applyProtection="1">
      <alignment vertical="center"/>
      <protection hidden="1"/>
    </xf>
    <xf numFmtId="0" fontId="3" fillId="0" borderId="0" xfId="71" applyFont="1" applyFill="1" applyBorder="1" applyAlignment="1" applyProtection="1">
      <alignment vertical="center"/>
      <protection hidden="1"/>
    </xf>
    <xf numFmtId="38" fontId="3" fillId="0" borderId="0" xfId="71" applyNumberFormat="1" applyFont="1" applyFill="1" applyBorder="1" applyAlignment="1" applyProtection="1">
      <alignment vertical="center"/>
      <protection hidden="1"/>
    </xf>
    <xf numFmtId="3" fontId="3" fillId="0" borderId="0" xfId="71" applyNumberFormat="1" applyFont="1" applyFill="1" applyBorder="1" applyAlignment="1" applyProtection="1">
      <alignment vertical="center"/>
      <protection hidden="1"/>
    </xf>
    <xf numFmtId="0" fontId="2" fillId="0" borderId="0" xfId="71" applyFont="1" applyBorder="1" applyAlignment="1" applyProtection="1">
      <alignment horizontal="right" vertical="center"/>
      <protection hidden="1"/>
    </xf>
    <xf numFmtId="0" fontId="0" fillId="0" borderId="0" xfId="71" applyFont="1" applyFill="1" applyBorder="1" applyAlignment="1" applyProtection="1">
      <alignment horizontal="left" vertical="top"/>
      <protection locked="0"/>
    </xf>
    <xf numFmtId="0" fontId="5" fillId="0" borderId="0" xfId="71" applyFont="1" applyFill="1" applyBorder="1" applyAlignment="1" applyProtection="1">
      <alignment horizontal="center"/>
      <protection hidden="1"/>
    </xf>
    <xf numFmtId="49" fontId="5" fillId="0" borderId="0" xfId="71" applyNumberFormat="1" applyFont="1" applyFill="1" applyBorder="1" applyAlignment="1" applyProtection="1">
      <alignment horizontal="center"/>
      <protection hidden="1"/>
    </xf>
    <xf numFmtId="0" fontId="3" fillId="0" borderId="0" xfId="71" applyNumberFormat="1" applyFont="1" applyFill="1" applyBorder="1" applyAlignment="1" applyProtection="1">
      <alignment/>
      <protection hidden="1"/>
    </xf>
    <xf numFmtId="0" fontId="0" fillId="0" borderId="0" xfId="71" applyFont="1" applyFill="1" applyBorder="1" applyAlignment="1" applyProtection="1">
      <alignment/>
      <protection hidden="1" locked="0"/>
    </xf>
    <xf numFmtId="3" fontId="0" fillId="0" borderId="0" xfId="71" applyNumberFormat="1" applyFont="1" applyFill="1" applyBorder="1" applyAlignment="1" applyProtection="1">
      <alignment/>
      <protection hidden="1"/>
    </xf>
    <xf numFmtId="0" fontId="0" fillId="0" borderId="0" xfId="71" applyNumberFormat="1" applyFont="1" applyFill="1" applyBorder="1" applyAlignment="1" applyProtection="1">
      <alignment horizontal="center"/>
      <protection hidden="1"/>
    </xf>
    <xf numFmtId="38" fontId="0" fillId="0" borderId="0" xfId="71" applyNumberFormat="1" applyFont="1" applyFill="1" applyBorder="1" applyAlignment="1" applyProtection="1">
      <alignment/>
      <protection hidden="1"/>
    </xf>
    <xf numFmtId="3" fontId="4" fillId="0" borderId="0" xfId="71" applyNumberFormat="1" applyFont="1" applyBorder="1" applyAlignment="1" applyProtection="1">
      <alignment/>
      <protection hidden="1"/>
    </xf>
    <xf numFmtId="0" fontId="0" fillId="0" borderId="0" xfId="71" applyNumberFormat="1" applyFont="1" applyFill="1" applyBorder="1" applyAlignment="1" applyProtection="1">
      <alignment/>
      <protection hidden="1"/>
    </xf>
    <xf numFmtId="0" fontId="3" fillId="0" borderId="0" xfId="71" applyNumberFormat="1" applyFont="1" applyFill="1" applyBorder="1" applyAlignment="1" applyProtection="1">
      <alignment horizontal="left"/>
      <protection hidden="1"/>
    </xf>
    <xf numFmtId="3" fontId="3" fillId="0" borderId="0" xfId="71" applyNumberFormat="1" applyFont="1" applyFill="1" applyBorder="1" applyAlignment="1" applyProtection="1">
      <alignment/>
      <protection hidden="1"/>
    </xf>
    <xf numFmtId="3" fontId="0" fillId="0" borderId="0" xfId="71" applyNumberFormat="1" applyFont="1" applyFill="1" applyBorder="1" applyAlignment="1" applyProtection="1">
      <alignment horizontal="center"/>
      <protection hidden="1"/>
    </xf>
    <xf numFmtId="0" fontId="0" fillId="0" borderId="0" xfId="71" applyFont="1" applyFill="1" applyBorder="1" applyAlignment="1" applyProtection="1">
      <alignment horizontal="center"/>
      <protection hidden="1"/>
    </xf>
    <xf numFmtId="0" fontId="2" fillId="0" borderId="0" xfId="71" applyNumberFormat="1" applyFont="1" applyFill="1" applyBorder="1" applyAlignment="1" applyProtection="1">
      <alignment/>
      <protection hidden="1"/>
    </xf>
    <xf numFmtId="0" fontId="3" fillId="0" borderId="0" xfId="71" applyFont="1" applyFill="1" applyBorder="1" applyAlignment="1" applyProtection="1">
      <alignment/>
      <protection hidden="1"/>
    </xf>
    <xf numFmtId="0" fontId="3" fillId="0" borderId="0" xfId="71" applyNumberFormat="1" applyFont="1" applyFill="1" applyBorder="1" applyAlignment="1" applyProtection="1">
      <alignment horizontal="center"/>
      <protection hidden="1"/>
    </xf>
    <xf numFmtId="2" fontId="26" fillId="0" borderId="0" xfId="63" applyNumberFormat="1" applyFont="1" applyFill="1" applyAlignment="1">
      <alignment vertical="top"/>
      <protection/>
    </xf>
    <xf numFmtId="3" fontId="26" fillId="0" borderId="0" xfId="63" applyNumberFormat="1" applyFont="1" applyFill="1" applyAlignment="1">
      <alignment vertical="top"/>
      <protection/>
    </xf>
    <xf numFmtId="2" fontId="26" fillId="0" borderId="0" xfId="63" applyNumberFormat="1" applyFont="1" applyAlignment="1">
      <alignment vertical="top"/>
      <protection/>
    </xf>
    <xf numFmtId="49" fontId="4" fillId="0" borderId="0" xfId="71" applyNumberFormat="1" applyFont="1" applyFill="1" applyAlignment="1">
      <alignment horizontal="center" vertical="center"/>
      <protection/>
    </xf>
    <xf numFmtId="0" fontId="4" fillId="0" borderId="0" xfId="71" applyFont="1" applyFill="1" applyAlignment="1">
      <alignment horizontal="left" vertical="center"/>
      <protection/>
    </xf>
    <xf numFmtId="0" fontId="18" fillId="0" borderId="0" xfId="63" applyNumberFormat="1" applyFont="1" applyFill="1" applyAlignment="1">
      <alignment horizontal="left" vertical="top"/>
      <protection/>
    </xf>
    <xf numFmtId="3" fontId="4" fillId="0" borderId="0" xfId="63" applyNumberFormat="1" applyFont="1" applyFill="1" applyAlignment="1">
      <alignment vertical="top"/>
      <protection/>
    </xf>
    <xf numFmtId="49" fontId="4" fillId="0" borderId="0" xfId="63" applyNumberFormat="1" applyFont="1" applyFill="1" applyAlignment="1">
      <alignment horizontal="center" vertical="top"/>
      <protection/>
    </xf>
    <xf numFmtId="0" fontId="4" fillId="0" borderId="0" xfId="63" applyNumberFormat="1" applyFont="1" applyFill="1" applyAlignment="1">
      <alignment horizontal="right" vertical="top"/>
      <protection/>
    </xf>
    <xf numFmtId="2" fontId="4" fillId="0" borderId="0" xfId="63" applyNumberFormat="1" applyFont="1" applyFill="1" applyAlignment="1">
      <alignment horizontal="center" vertical="top"/>
      <protection/>
    </xf>
    <xf numFmtId="1" fontId="4" fillId="0" borderId="0" xfId="63" applyNumberFormat="1" applyFont="1" applyFill="1" applyAlignment="1">
      <alignment horizontal="center" vertical="top"/>
      <protection/>
    </xf>
    <xf numFmtId="2" fontId="4" fillId="0" borderId="0" xfId="63" applyNumberFormat="1" applyFont="1" applyAlignment="1">
      <alignment vertical="top"/>
      <protection/>
    </xf>
    <xf numFmtId="2" fontId="25" fillId="0" borderId="0" xfId="63" applyNumberFormat="1" applyFont="1" applyFill="1" applyAlignment="1">
      <alignment vertical="center"/>
      <protection/>
    </xf>
    <xf numFmtId="0" fontId="25" fillId="0" borderId="0" xfId="63" applyNumberFormat="1" applyFont="1" applyFill="1" applyAlignment="1">
      <alignment horizontal="left" vertical="center"/>
      <protection/>
    </xf>
    <xf numFmtId="0" fontId="25" fillId="0" borderId="0" xfId="71" applyFont="1" applyFill="1" applyAlignment="1">
      <alignment vertical="center"/>
      <protection/>
    </xf>
    <xf numFmtId="2" fontId="26" fillId="0" borderId="0" xfId="63" applyNumberFormat="1" applyFont="1" applyFill="1" applyAlignment="1">
      <alignment vertical="center"/>
      <protection/>
    </xf>
    <xf numFmtId="0" fontId="25" fillId="0" borderId="0" xfId="71" applyNumberFormat="1" applyFont="1" applyFill="1" applyAlignment="1">
      <alignment vertical="center"/>
      <protection/>
    </xf>
    <xf numFmtId="3" fontId="25" fillId="0" borderId="0" xfId="71" applyNumberFormat="1" applyFont="1" applyFill="1" applyAlignment="1">
      <alignment vertical="center"/>
      <protection/>
    </xf>
    <xf numFmtId="49" fontId="0" fillId="0" borderId="12" xfId="71" applyNumberFormat="1" applyFont="1" applyFill="1" applyBorder="1" applyAlignment="1" applyProtection="1">
      <alignment horizontal="left" vertical="top"/>
      <protection hidden="1"/>
    </xf>
    <xf numFmtId="0" fontId="2" fillId="0" borderId="22" xfId="71" applyNumberFormat="1" applyFont="1" applyFill="1" applyBorder="1" applyAlignment="1" applyProtection="1">
      <alignment vertical="justify"/>
      <protection hidden="1"/>
    </xf>
    <xf numFmtId="38" fontId="2" fillId="0" borderId="40" xfId="71" applyNumberFormat="1" applyFont="1" applyFill="1" applyBorder="1" applyAlignment="1" applyProtection="1">
      <alignment horizontal="right" vertical="top"/>
      <protection hidden="1"/>
    </xf>
    <xf numFmtId="0" fontId="0" fillId="0" borderId="48" xfId="71" applyFont="1" applyFill="1" applyBorder="1" applyAlignment="1" applyProtection="1">
      <alignment horizontal="center" vertical="top"/>
      <protection hidden="1"/>
    </xf>
    <xf numFmtId="0" fontId="27" fillId="0" borderId="22" xfId="66" applyNumberFormat="1" applyFont="1" applyFill="1" applyBorder="1" applyAlignment="1">
      <alignment horizontal="left"/>
      <protection/>
    </xf>
    <xf numFmtId="41" fontId="0" fillId="0" borderId="0" xfId="71" applyNumberFormat="1" applyFont="1" applyFill="1" applyBorder="1" applyAlignment="1" applyProtection="1">
      <alignment vertical="top"/>
      <protection hidden="1"/>
    </xf>
    <xf numFmtId="41" fontId="2" fillId="0" borderId="0" xfId="71" applyNumberFormat="1" applyFont="1" applyFill="1" applyBorder="1" applyAlignment="1" applyProtection="1">
      <alignment vertical="top"/>
      <protection hidden="1"/>
    </xf>
    <xf numFmtId="41" fontId="3" fillId="0" borderId="0" xfId="71" applyNumberFormat="1" applyFont="1" applyFill="1" applyBorder="1" applyAlignment="1" applyProtection="1">
      <alignment/>
      <protection hidden="1"/>
    </xf>
    <xf numFmtId="41" fontId="0" fillId="0" borderId="0" xfId="71" applyNumberFormat="1" applyFont="1" applyFill="1" applyBorder="1" applyAlignment="1" applyProtection="1">
      <alignment/>
      <protection hidden="1"/>
    </xf>
    <xf numFmtId="41" fontId="4" fillId="0" borderId="0" xfId="63" applyNumberFormat="1" applyFont="1" applyFill="1" applyAlignment="1">
      <alignment vertical="top"/>
      <protection/>
    </xf>
    <xf numFmtId="41" fontId="4" fillId="0" borderId="0" xfId="71" applyNumberFormat="1" applyFont="1" applyFill="1" applyAlignment="1">
      <alignment vertical="top"/>
      <protection/>
    </xf>
    <xf numFmtId="41" fontId="5" fillId="0" borderId="0" xfId="71" applyNumberFormat="1" applyFont="1" applyFill="1" applyAlignment="1">
      <alignment vertical="center"/>
      <protection/>
    </xf>
    <xf numFmtId="41" fontId="4" fillId="0" borderId="0" xfId="71" applyNumberFormat="1" applyFont="1" applyFill="1" applyAlignment="1">
      <alignment vertical="center"/>
      <protection/>
    </xf>
    <xf numFmtId="41" fontId="18" fillId="0" borderId="0" xfId="71" applyNumberFormat="1" applyFont="1" applyFill="1" applyAlignment="1">
      <alignment vertical="center"/>
      <protection/>
    </xf>
    <xf numFmtId="38" fontId="0" fillId="0" borderId="0" xfId="71" applyNumberFormat="1" applyFont="1" applyFill="1" applyAlignment="1" applyProtection="1">
      <alignment vertical="top"/>
      <protection hidden="1"/>
    </xf>
    <xf numFmtId="0" fontId="3" fillId="0" borderId="0" xfId="71" applyFont="1" applyFill="1" applyBorder="1" applyAlignment="1" applyProtection="1">
      <alignment horizontal="center" vertical="top"/>
      <protection hidden="1"/>
    </xf>
    <xf numFmtId="0" fontId="29" fillId="0" borderId="26" xfId="71" applyFont="1" applyFill="1" applyBorder="1" applyAlignment="1" applyProtection="1">
      <alignment horizontal="center" vertical="top"/>
      <protection hidden="1"/>
    </xf>
    <xf numFmtId="3" fontId="29" fillId="0" borderId="22" xfId="71" applyNumberFormat="1" applyFont="1" applyFill="1" applyBorder="1" applyAlignment="1" applyProtection="1">
      <alignment horizontal="left" vertical="top" wrapText="1"/>
      <protection hidden="1"/>
    </xf>
    <xf numFmtId="38" fontId="29" fillId="0" borderId="40" xfId="71" applyNumberFormat="1" applyFont="1" applyFill="1" applyBorder="1" applyAlignment="1" applyProtection="1">
      <alignment horizontal="right" vertical="top"/>
      <protection hidden="1" locked="0"/>
    </xf>
    <xf numFmtId="38" fontId="29" fillId="0" borderId="22" xfId="71" applyNumberFormat="1" applyFont="1" applyFill="1" applyBorder="1" applyAlignment="1" applyProtection="1">
      <alignment horizontal="right" vertical="top"/>
      <protection hidden="1" locked="0"/>
    </xf>
    <xf numFmtId="38" fontId="29" fillId="0" borderId="0" xfId="71" applyNumberFormat="1" applyFont="1" applyFill="1" applyBorder="1" applyAlignment="1" applyProtection="1">
      <alignment horizontal="right" vertical="top"/>
      <protection hidden="1" locked="0"/>
    </xf>
    <xf numFmtId="0" fontId="20" fillId="0" borderId="13" xfId="71" applyNumberFormat="1" applyFont="1" applyFill="1" applyBorder="1" applyAlignment="1" applyProtection="1">
      <alignment horizontal="center" vertical="top"/>
      <protection hidden="1"/>
    </xf>
    <xf numFmtId="0" fontId="20" fillId="0" borderId="12" xfId="71" applyNumberFormat="1" applyFont="1" applyFill="1" applyBorder="1" applyAlignment="1" applyProtection="1">
      <alignment horizontal="left" vertical="top"/>
      <protection hidden="1"/>
    </xf>
    <xf numFmtId="0" fontId="20" fillId="0" borderId="0" xfId="71" applyNumberFormat="1" applyFont="1" applyFill="1" applyBorder="1" applyAlignment="1" applyProtection="1">
      <alignment horizontal="right" vertical="top"/>
      <protection hidden="1"/>
    </xf>
    <xf numFmtId="0" fontId="20" fillId="0" borderId="0" xfId="71" applyFont="1" applyFill="1" applyAlignment="1" applyProtection="1">
      <alignment vertical="top"/>
      <protection hidden="1"/>
    </xf>
    <xf numFmtId="0" fontId="2" fillId="0" borderId="13" xfId="71" applyNumberFormat="1" applyFont="1" applyFill="1" applyBorder="1" applyAlignment="1" applyProtection="1">
      <alignment horizontal="center" vertical="top"/>
      <protection hidden="1"/>
    </xf>
    <xf numFmtId="0" fontId="2" fillId="0" borderId="12" xfId="71" applyNumberFormat="1" applyFont="1" applyFill="1" applyBorder="1" applyAlignment="1" applyProtection="1">
      <alignment horizontal="left" vertical="top"/>
      <protection hidden="1"/>
    </xf>
    <xf numFmtId="0" fontId="2" fillId="0" borderId="0" xfId="71" applyNumberFormat="1" applyFont="1" applyFill="1" applyBorder="1" applyAlignment="1" applyProtection="1">
      <alignment horizontal="right" vertical="top"/>
      <protection hidden="1"/>
    </xf>
    <xf numFmtId="0" fontId="2" fillId="0" borderId="0" xfId="71" applyFont="1" applyFill="1" applyAlignment="1" applyProtection="1">
      <alignment vertical="top"/>
      <protection hidden="1"/>
    </xf>
    <xf numFmtId="187" fontId="3" fillId="0" borderId="22" xfId="42" applyNumberFormat="1" applyFont="1" applyFill="1" applyBorder="1" applyAlignment="1" applyProtection="1">
      <alignment horizontal="right" vertical="top"/>
      <protection hidden="1"/>
    </xf>
    <xf numFmtId="3" fontId="3" fillId="0" borderId="49" xfId="62" applyNumberFormat="1" applyFont="1" applyFill="1" applyBorder="1" applyAlignment="1">
      <alignment horizontal="center" vertical="top"/>
      <protection/>
    </xf>
    <xf numFmtId="3" fontId="0" fillId="0" borderId="49" xfId="62" applyNumberFormat="1" applyFont="1" applyFill="1" applyBorder="1" applyAlignment="1">
      <alignment horizontal="center" vertical="top" shrinkToFit="1"/>
      <protection/>
    </xf>
    <xf numFmtId="3" fontId="0" fillId="0" borderId="49" xfId="62" applyNumberFormat="1" applyFont="1" applyFill="1" applyBorder="1" applyAlignment="1">
      <alignment horizontal="center" vertical="top"/>
      <protection/>
    </xf>
    <xf numFmtId="0" fontId="0" fillId="0" borderId="49" xfId="62" applyFont="1" applyFill="1" applyBorder="1" applyAlignment="1">
      <alignment horizontal="center" vertical="top" wrapText="1"/>
      <protection/>
    </xf>
    <xf numFmtId="3" fontId="2" fillId="0" borderId="0" xfId="63" applyNumberFormat="1" applyFont="1" applyFill="1" applyAlignment="1">
      <alignment horizontal="center" vertical="top"/>
      <protection/>
    </xf>
    <xf numFmtId="0" fontId="30" fillId="0" borderId="0" xfId="71" applyNumberFormat="1" applyFont="1" applyFill="1" applyBorder="1" applyAlignment="1" applyProtection="1">
      <alignment vertical="top"/>
      <protection hidden="1"/>
    </xf>
    <xf numFmtId="0" fontId="31" fillId="0" borderId="0" xfId="71" applyNumberFormat="1" applyFont="1" applyFill="1" applyBorder="1" applyAlignment="1" applyProtection="1">
      <alignment vertical="top"/>
      <protection hidden="1"/>
    </xf>
    <xf numFmtId="0" fontId="31" fillId="0" borderId="0" xfId="71" applyNumberFormat="1" applyFont="1" applyBorder="1" applyAlignment="1" applyProtection="1">
      <alignment vertical="top"/>
      <protection hidden="1"/>
    </xf>
    <xf numFmtId="3" fontId="30" fillId="0" borderId="0" xfId="71" applyNumberFormat="1" applyFont="1" applyFill="1" applyBorder="1" applyAlignment="1" applyProtection="1">
      <alignment vertical="top"/>
      <protection hidden="1"/>
    </xf>
    <xf numFmtId="38" fontId="30" fillId="0" borderId="0" xfId="71" applyNumberFormat="1" applyFont="1" applyFill="1" applyBorder="1" applyAlignment="1" applyProtection="1">
      <alignment horizontal="right" vertical="top"/>
      <protection hidden="1"/>
    </xf>
    <xf numFmtId="0" fontId="30" fillId="0" borderId="0" xfId="71" applyNumberFormat="1" applyFont="1" applyFill="1" applyBorder="1" applyAlignment="1" applyProtection="1">
      <alignment horizontal="right" vertical="top"/>
      <protection hidden="1"/>
    </xf>
    <xf numFmtId="0" fontId="30" fillId="35" borderId="0" xfId="71" applyNumberFormat="1" applyFont="1" applyFill="1" applyBorder="1" applyAlignment="1" applyProtection="1">
      <alignment horizontal="centerContinuous" vertical="top"/>
      <protection hidden="1"/>
    </xf>
    <xf numFmtId="0" fontId="31" fillId="35" borderId="0" xfId="71" applyNumberFormat="1" applyFont="1" applyFill="1" applyBorder="1" applyAlignment="1" applyProtection="1">
      <alignment horizontal="centerContinuous" vertical="top"/>
      <protection hidden="1"/>
    </xf>
    <xf numFmtId="0" fontId="31" fillId="0" borderId="0" xfId="71" applyNumberFormat="1" applyFont="1" applyFill="1" applyBorder="1" applyAlignment="1" applyProtection="1">
      <alignment horizontal="centerContinuous" vertical="top"/>
      <protection hidden="1"/>
    </xf>
    <xf numFmtId="3" fontId="31" fillId="0" borderId="0" xfId="71" applyNumberFormat="1" applyFont="1" applyFill="1" applyBorder="1" applyAlignment="1" applyProtection="1">
      <alignment vertical="top"/>
      <protection hidden="1"/>
    </xf>
    <xf numFmtId="38" fontId="31" fillId="0" borderId="0" xfId="71" applyNumberFormat="1" applyFont="1" applyFill="1" applyBorder="1" applyAlignment="1" applyProtection="1">
      <alignment horizontal="right" vertical="top"/>
      <protection hidden="1"/>
    </xf>
    <xf numFmtId="0" fontId="31" fillId="0" borderId="0" xfId="71" applyNumberFormat="1" applyFont="1" applyFill="1" applyBorder="1" applyAlignment="1" applyProtection="1">
      <alignment horizontal="right" vertical="top"/>
      <protection hidden="1"/>
    </xf>
    <xf numFmtId="0" fontId="30" fillId="0" borderId="0" xfId="71" applyNumberFormat="1" applyFont="1" applyFill="1" applyBorder="1" applyAlignment="1" applyProtection="1">
      <alignment horizontal="centerContinuous" vertical="top"/>
      <protection hidden="1"/>
    </xf>
    <xf numFmtId="0" fontId="30" fillId="0" borderId="10" xfId="71" applyNumberFormat="1" applyFont="1" applyFill="1" applyBorder="1" applyAlignment="1" applyProtection="1">
      <alignment vertical="top"/>
      <protection hidden="1"/>
    </xf>
    <xf numFmtId="0" fontId="31" fillId="0" borderId="10" xfId="71" applyNumberFormat="1" applyFont="1" applyFill="1" applyBorder="1" applyAlignment="1" applyProtection="1">
      <alignment vertical="top"/>
      <protection hidden="1"/>
    </xf>
    <xf numFmtId="0" fontId="31" fillId="35" borderId="0" xfId="71" applyNumberFormat="1" applyFont="1" applyFill="1" applyBorder="1" applyAlignment="1" applyProtection="1">
      <alignment vertical="top"/>
      <protection hidden="1"/>
    </xf>
    <xf numFmtId="0" fontId="30" fillId="0" borderId="0" xfId="63" applyNumberFormat="1" applyFont="1" applyFill="1" applyAlignment="1">
      <alignment horizontal="left" vertical="top"/>
      <protection/>
    </xf>
    <xf numFmtId="0" fontId="30" fillId="0" borderId="0" xfId="63" applyNumberFormat="1" applyFont="1" applyFill="1" applyAlignment="1">
      <alignment vertical="top"/>
      <protection/>
    </xf>
    <xf numFmtId="0" fontId="31" fillId="0" borderId="0" xfId="63" applyNumberFormat="1" applyFont="1" applyFill="1" applyAlignment="1">
      <alignment vertical="top"/>
      <protection/>
    </xf>
    <xf numFmtId="0" fontId="31" fillId="0" borderId="0" xfId="63" applyNumberFormat="1" applyFont="1" applyAlignment="1">
      <alignment vertical="top"/>
      <protection/>
    </xf>
    <xf numFmtId="0" fontId="31" fillId="35" borderId="0" xfId="63" applyNumberFormat="1" applyFont="1" applyFill="1" applyAlignment="1">
      <alignment vertical="top"/>
      <protection/>
    </xf>
    <xf numFmtId="0" fontId="32" fillId="0" borderId="0" xfId="63" applyNumberFormat="1" applyFont="1" applyFill="1" applyAlignment="1">
      <alignment vertical="top"/>
      <protection/>
    </xf>
    <xf numFmtId="0" fontId="31" fillId="0" borderId="0" xfId="63" applyNumberFormat="1" applyFont="1" applyFill="1" applyAlignment="1" quotePrefix="1">
      <alignment horizontal="center" vertical="top"/>
      <protection/>
    </xf>
    <xf numFmtId="0" fontId="31" fillId="0" borderId="0" xfId="63" applyNumberFormat="1" applyFont="1" applyFill="1" applyAlignment="1">
      <alignment horizontal="left" vertical="top"/>
      <protection/>
    </xf>
    <xf numFmtId="37" fontId="31" fillId="0" borderId="0" xfId="63" applyNumberFormat="1" applyFont="1" applyFill="1" applyBorder="1" applyAlignment="1">
      <alignment vertical="top"/>
      <protection/>
    </xf>
    <xf numFmtId="41" fontId="31" fillId="0" borderId="0" xfId="63" applyNumberFormat="1" applyFont="1" applyFill="1" applyAlignment="1">
      <alignment vertical="top"/>
      <protection/>
    </xf>
    <xf numFmtId="37" fontId="31" fillId="0" borderId="0" xfId="63" applyNumberFormat="1" applyFont="1" applyFill="1" applyAlignment="1">
      <alignment vertical="top"/>
      <protection/>
    </xf>
    <xf numFmtId="37" fontId="30" fillId="0" borderId="0" xfId="63" applyNumberFormat="1" applyFont="1" applyFill="1" applyBorder="1" applyAlignment="1">
      <alignment vertical="top"/>
      <protection/>
    </xf>
    <xf numFmtId="0" fontId="31" fillId="0" borderId="0" xfId="63" applyNumberFormat="1" applyFont="1" applyFill="1" applyAlignment="1" quotePrefix="1">
      <alignment horizontal="right" vertical="top"/>
      <protection/>
    </xf>
    <xf numFmtId="0" fontId="31" fillId="0" borderId="0" xfId="63" applyNumberFormat="1" applyFont="1" applyFill="1" applyAlignment="1">
      <alignment horizontal="right" vertical="top"/>
      <protection/>
    </xf>
    <xf numFmtId="0" fontId="33" fillId="0" borderId="0" xfId="63" applyNumberFormat="1" applyFont="1" applyFill="1" applyAlignment="1">
      <alignment vertical="top"/>
      <protection/>
    </xf>
    <xf numFmtId="37" fontId="33" fillId="0" borderId="0" xfId="63" applyNumberFormat="1" applyFont="1" applyFill="1" applyAlignment="1">
      <alignment vertical="top"/>
      <protection/>
    </xf>
    <xf numFmtId="0" fontId="31" fillId="0" borderId="0" xfId="69" applyNumberFormat="1" applyFont="1" applyFill="1" applyAlignment="1">
      <alignment vertical="top"/>
      <protection/>
    </xf>
    <xf numFmtId="0" fontId="31" fillId="0" borderId="0" xfId="63" applyNumberFormat="1" applyFont="1" applyFill="1" applyAlignment="1">
      <alignment horizontal="justify" vertical="top"/>
      <protection/>
    </xf>
    <xf numFmtId="0" fontId="31" fillId="0" borderId="0" xfId="63" applyNumberFormat="1" applyFont="1" applyFill="1" applyBorder="1" applyAlignment="1">
      <alignment horizontal="right" vertical="top"/>
      <protection/>
    </xf>
    <xf numFmtId="14" fontId="31" fillId="0" borderId="0" xfId="63" applyNumberFormat="1" applyFont="1" applyFill="1" applyBorder="1" applyAlignment="1" quotePrefix="1">
      <alignment horizontal="right" vertical="top"/>
      <protection/>
    </xf>
    <xf numFmtId="0" fontId="31" fillId="0" borderId="0" xfId="63" applyNumberFormat="1" applyFont="1" applyFill="1" applyBorder="1" applyAlignment="1" quotePrefix="1">
      <alignment horizontal="right" vertical="top"/>
      <protection/>
    </xf>
    <xf numFmtId="37" fontId="33" fillId="0" borderId="0" xfId="63" applyNumberFormat="1" applyFont="1" applyFill="1" applyBorder="1" applyAlignment="1">
      <alignment vertical="top"/>
      <protection/>
    </xf>
    <xf numFmtId="0" fontId="30" fillId="0" borderId="0" xfId="69" applyNumberFormat="1" applyFont="1" applyFill="1" applyAlignment="1">
      <alignment vertical="top"/>
      <protection/>
    </xf>
    <xf numFmtId="0" fontId="31" fillId="0" borderId="0" xfId="69" applyNumberFormat="1" applyFont="1" applyFill="1" applyBorder="1" applyAlignment="1">
      <alignment vertical="top"/>
      <protection/>
    </xf>
    <xf numFmtId="0" fontId="31" fillId="0" borderId="0" xfId="63" applyNumberFormat="1" applyFont="1" applyBorder="1" applyAlignment="1">
      <alignment vertical="top"/>
      <protection/>
    </xf>
    <xf numFmtId="0" fontId="31" fillId="0" borderId="15" xfId="69" applyNumberFormat="1" applyFont="1" applyFill="1" applyBorder="1" applyAlignment="1">
      <alignment vertical="top"/>
      <protection/>
    </xf>
    <xf numFmtId="0" fontId="31" fillId="0" borderId="15" xfId="69" applyNumberFormat="1" applyFont="1" applyFill="1" applyBorder="1" applyAlignment="1">
      <alignment horizontal="center" vertical="top"/>
      <protection/>
    </xf>
    <xf numFmtId="0" fontId="31" fillId="0" borderId="0" xfId="63" applyNumberFormat="1" applyFont="1" applyFill="1" applyBorder="1" applyAlignment="1">
      <alignment vertical="top"/>
      <protection/>
    </xf>
    <xf numFmtId="0" fontId="31" fillId="0" borderId="10" xfId="63" applyNumberFormat="1" applyFont="1" applyFill="1" applyBorder="1" applyAlignment="1">
      <alignment vertical="top"/>
      <protection/>
    </xf>
    <xf numFmtId="0" fontId="31" fillId="0" borderId="10" xfId="69" applyNumberFormat="1" applyFont="1" applyFill="1" applyBorder="1" applyAlignment="1">
      <alignment vertical="top"/>
      <protection/>
    </xf>
    <xf numFmtId="0" fontId="31" fillId="0" borderId="10" xfId="69" applyNumberFormat="1" applyFont="1" applyFill="1" applyBorder="1" applyAlignment="1">
      <alignment horizontal="center" vertical="top"/>
      <protection/>
    </xf>
    <xf numFmtId="0" fontId="31" fillId="0" borderId="0" xfId="63" applyNumberFormat="1" applyFont="1" applyFill="1" applyBorder="1" applyAlignment="1">
      <alignment horizontal="center" vertical="top"/>
      <protection/>
    </xf>
    <xf numFmtId="0" fontId="34" fillId="0" borderId="18" xfId="70" applyNumberFormat="1" applyFont="1" applyFill="1" applyBorder="1" applyAlignment="1">
      <alignment vertical="top"/>
      <protection/>
    </xf>
    <xf numFmtId="0" fontId="31" fillId="0" borderId="18" xfId="69" applyNumberFormat="1" applyFont="1" applyFill="1" applyBorder="1" applyAlignment="1">
      <alignment vertical="top"/>
      <protection/>
    </xf>
    <xf numFmtId="0" fontId="31" fillId="0" borderId="18" xfId="69" applyNumberFormat="1" applyFont="1" applyFill="1" applyBorder="1" applyAlignment="1">
      <alignment vertical="top" shrinkToFit="1"/>
      <protection/>
    </xf>
    <xf numFmtId="0" fontId="35" fillId="0" borderId="0" xfId="70" applyNumberFormat="1" applyFont="1" applyFill="1" applyAlignment="1">
      <alignment vertical="top"/>
      <protection/>
    </xf>
    <xf numFmtId="3" fontId="31" fillId="0" borderId="0" xfId="69" applyNumberFormat="1" applyFont="1" applyFill="1" applyAlignment="1">
      <alignment vertical="top" shrinkToFit="1"/>
      <protection/>
    </xf>
    <xf numFmtId="41" fontId="31" fillId="35" borderId="0" xfId="63" applyNumberFormat="1" applyFont="1" applyFill="1" applyAlignment="1">
      <alignment vertical="top"/>
      <protection/>
    </xf>
    <xf numFmtId="0" fontId="35" fillId="0" borderId="10" xfId="70" applyNumberFormat="1" applyFont="1" applyFill="1" applyBorder="1" applyAlignment="1">
      <alignment vertical="top"/>
      <protection/>
    </xf>
    <xf numFmtId="0" fontId="31" fillId="0" borderId="0" xfId="69" applyNumberFormat="1" applyFont="1" applyFill="1" applyAlignment="1">
      <alignment vertical="top" shrinkToFit="1"/>
      <protection/>
    </xf>
    <xf numFmtId="0" fontId="31" fillId="0" borderId="0" xfId="63" applyNumberFormat="1" applyFont="1" applyFill="1" applyAlignment="1">
      <alignment vertical="top" shrinkToFit="1"/>
      <protection/>
    </xf>
    <xf numFmtId="3" fontId="31" fillId="0" borderId="0" xfId="69" applyNumberFormat="1" applyFont="1" applyFill="1" applyBorder="1" applyAlignment="1">
      <alignment vertical="top" shrinkToFit="1"/>
      <protection/>
    </xf>
    <xf numFmtId="3" fontId="31" fillId="0" borderId="0" xfId="63" applyNumberFormat="1" applyFont="1" applyFill="1" applyBorder="1" applyAlignment="1">
      <alignment vertical="top" shrinkToFit="1"/>
      <protection/>
    </xf>
    <xf numFmtId="3" fontId="31" fillId="0" borderId="0" xfId="63" applyNumberFormat="1" applyFont="1" applyAlignment="1">
      <alignment vertical="top"/>
      <protection/>
    </xf>
    <xf numFmtId="3" fontId="31" fillId="0" borderId="10" xfId="69" applyNumberFormat="1" applyFont="1" applyFill="1" applyBorder="1" applyAlignment="1">
      <alignment vertical="top" shrinkToFit="1"/>
      <protection/>
    </xf>
    <xf numFmtId="0" fontId="31" fillId="0" borderId="0" xfId="63" applyNumberFormat="1" applyFont="1" applyFill="1" applyBorder="1" applyAlignment="1" quotePrefix="1">
      <alignment horizontal="center" vertical="top"/>
      <protection/>
    </xf>
    <xf numFmtId="37" fontId="30" fillId="0" borderId="0" xfId="63" applyNumberFormat="1" applyFont="1" applyFill="1" applyAlignment="1">
      <alignment vertical="top"/>
      <protection/>
    </xf>
    <xf numFmtId="0" fontId="31" fillId="0" borderId="16" xfId="69" applyNumberFormat="1" applyFont="1" applyFill="1" applyBorder="1" applyAlignment="1">
      <alignment vertical="top"/>
      <protection/>
    </xf>
    <xf numFmtId="0" fontId="31" fillId="0" borderId="0" xfId="0" applyFont="1" applyBorder="1" applyAlignment="1">
      <alignment horizontal="center" vertical="top"/>
    </xf>
    <xf numFmtId="0" fontId="31" fillId="0" borderId="11" xfId="63" applyNumberFormat="1" applyFont="1" applyFill="1" applyBorder="1" applyAlignment="1">
      <alignment vertical="top"/>
      <protection/>
    </xf>
    <xf numFmtId="0" fontId="35" fillId="0" borderId="13" xfId="70" applyNumberFormat="1" applyFont="1" applyFill="1" applyBorder="1" applyAlignment="1">
      <alignment vertical="top"/>
      <protection/>
    </xf>
    <xf numFmtId="0" fontId="35" fillId="0" borderId="11" xfId="70" applyNumberFormat="1" applyFont="1" applyFill="1" applyBorder="1" applyAlignment="1">
      <alignment vertical="top"/>
      <protection/>
    </xf>
    <xf numFmtId="0" fontId="34" fillId="0" borderId="19" xfId="70" applyNumberFormat="1" applyFont="1" applyFill="1" applyBorder="1" applyAlignment="1">
      <alignment vertical="top"/>
      <protection/>
    </xf>
    <xf numFmtId="3" fontId="30" fillId="0" borderId="0" xfId="69" applyNumberFormat="1" applyFont="1" applyFill="1" applyBorder="1" applyAlignment="1">
      <alignment vertical="top"/>
      <protection/>
    </xf>
    <xf numFmtId="0" fontId="33" fillId="0" borderId="0" xfId="63" applyNumberFormat="1" applyFont="1" applyBorder="1" applyAlignment="1">
      <alignment vertical="top"/>
      <protection/>
    </xf>
    <xf numFmtId="0" fontId="31" fillId="0" borderId="0" xfId="63" applyNumberFormat="1" applyFont="1" applyFill="1" applyAlignment="1">
      <alignment horizontal="center" vertical="top"/>
      <protection/>
    </xf>
    <xf numFmtId="41" fontId="31" fillId="0" borderId="0" xfId="63" applyNumberFormat="1" applyFont="1" applyAlignment="1">
      <alignment vertical="top"/>
      <protection/>
    </xf>
    <xf numFmtId="0" fontId="30" fillId="0" borderId="0" xfId="63" applyNumberFormat="1" applyFont="1" applyFill="1" applyAlignment="1">
      <alignment horizontal="center" vertical="top"/>
      <protection/>
    </xf>
    <xf numFmtId="0" fontId="3" fillId="0" borderId="0" xfId="62" applyFont="1" applyFill="1" applyAlignment="1">
      <alignment horizontal="justify" vertical="top"/>
      <protection/>
    </xf>
    <xf numFmtId="0" fontId="0" fillId="0" borderId="0" xfId="62" applyFont="1" applyFill="1" applyAlignment="1">
      <alignment horizontal="center" vertical="top"/>
      <protection/>
    </xf>
    <xf numFmtId="41" fontId="3" fillId="0" borderId="0" xfId="62" applyNumberFormat="1" applyFont="1" applyFill="1" applyAlignment="1">
      <alignment vertical="top"/>
      <protection/>
    </xf>
    <xf numFmtId="3" fontId="3" fillId="0" borderId="46" xfId="62" applyNumberFormat="1" applyFont="1" applyFill="1" applyBorder="1" applyAlignment="1">
      <alignment horizontal="center" vertical="top"/>
      <protection/>
    </xf>
    <xf numFmtId="3" fontId="3" fillId="0" borderId="16" xfId="62" applyNumberFormat="1" applyFont="1" applyFill="1" applyBorder="1" applyAlignment="1">
      <alignment horizontal="left" vertical="top" wrapText="1" indent="1"/>
      <protection/>
    </xf>
    <xf numFmtId="3" fontId="3" fillId="0" borderId="19" xfId="62" applyNumberFormat="1" applyFont="1" applyFill="1" applyBorder="1" applyAlignment="1">
      <alignment horizontal="left" vertical="top"/>
      <protection/>
    </xf>
    <xf numFmtId="3" fontId="3" fillId="0" borderId="17" xfId="62" applyNumberFormat="1" applyFont="1" applyFill="1" applyBorder="1" applyAlignment="1">
      <alignment vertical="top"/>
      <protection/>
    </xf>
    <xf numFmtId="3" fontId="3" fillId="0" borderId="46" xfId="62" applyNumberFormat="1" applyFont="1" applyFill="1" applyBorder="1" applyAlignment="1">
      <alignment horizontal="centerContinuous" vertical="top"/>
      <protection/>
    </xf>
    <xf numFmtId="0" fontId="3" fillId="0" borderId="46" xfId="62" applyFont="1" applyFill="1" applyBorder="1" applyAlignment="1">
      <alignment horizontal="centerContinuous" vertical="top"/>
      <protection/>
    </xf>
    <xf numFmtId="3" fontId="0" fillId="0" borderId="46" xfId="62" applyNumberFormat="1" applyFont="1" applyFill="1" applyBorder="1" applyAlignment="1">
      <alignment horizontal="centerContinuous" vertical="top"/>
      <protection/>
    </xf>
    <xf numFmtId="0" fontId="0" fillId="0" borderId="46" xfId="62" applyFont="1" applyFill="1" applyBorder="1" applyAlignment="1">
      <alignment horizontal="centerContinuous" vertical="top"/>
      <protection/>
    </xf>
    <xf numFmtId="0" fontId="3" fillId="0" borderId="46" xfId="62" applyNumberFormat="1" applyFont="1" applyFill="1" applyBorder="1" applyAlignment="1">
      <alignment horizontal="centerContinuous" vertical="top" wrapText="1"/>
      <protection/>
    </xf>
    <xf numFmtId="3" fontId="3" fillId="0" borderId="47" xfId="62" applyNumberFormat="1" applyFont="1" applyFill="1" applyBorder="1" applyAlignment="1">
      <alignment horizontal="center" vertical="top"/>
      <protection/>
    </xf>
    <xf numFmtId="3" fontId="3" fillId="0" borderId="11" xfId="62" applyNumberFormat="1" applyFont="1" applyFill="1" applyBorder="1" applyAlignment="1">
      <alignment horizontal="center" vertical="top"/>
      <protection/>
    </xf>
    <xf numFmtId="3" fontId="3" fillId="0" borderId="23" xfId="62" applyNumberFormat="1" applyFont="1" applyFill="1" applyBorder="1" applyAlignment="1">
      <alignment horizontal="center" vertical="top"/>
      <protection/>
    </xf>
    <xf numFmtId="3" fontId="3" fillId="0" borderId="47" xfId="62" applyNumberFormat="1" applyFont="1" applyFill="1" applyBorder="1" applyAlignment="1">
      <alignment vertical="top" shrinkToFit="1"/>
      <protection/>
    </xf>
    <xf numFmtId="3" fontId="0" fillId="0" borderId="23" xfId="62" applyNumberFormat="1" applyFont="1" applyFill="1" applyBorder="1" applyAlignment="1">
      <alignment horizontal="centerContinuous" vertical="top"/>
      <protection/>
    </xf>
    <xf numFmtId="0" fontId="0" fillId="0" borderId="23" xfId="62" applyFont="1" applyFill="1" applyBorder="1" applyAlignment="1">
      <alignment horizontal="centerContinuous" vertical="top"/>
      <protection/>
    </xf>
    <xf numFmtId="0" fontId="0" fillId="0" borderId="47" xfId="62" applyNumberFormat="1" applyFont="1" applyFill="1" applyBorder="1" applyAlignment="1">
      <alignment horizontal="centerContinuous" vertical="top"/>
      <protection/>
    </xf>
    <xf numFmtId="0" fontId="3" fillId="0" borderId="47" xfId="62" applyFont="1" applyFill="1" applyBorder="1" applyAlignment="1">
      <alignment horizontal="centerContinuous" vertical="top" wrapText="1"/>
      <protection/>
    </xf>
    <xf numFmtId="0" fontId="5" fillId="0" borderId="50" xfId="62" applyFont="1" applyFill="1" applyBorder="1" applyAlignment="1">
      <alignment horizontal="center" vertical="top"/>
      <protection/>
    </xf>
    <xf numFmtId="0" fontId="5" fillId="0" borderId="50" xfId="62" applyFont="1" applyFill="1" applyBorder="1" applyAlignment="1">
      <alignment horizontal="justify" vertical="top"/>
      <protection/>
    </xf>
    <xf numFmtId="0" fontId="4" fillId="0" borderId="50" xfId="62" applyFont="1" applyFill="1" applyBorder="1" applyAlignment="1">
      <alignment horizontal="center" vertical="top"/>
      <protection/>
    </xf>
    <xf numFmtId="41" fontId="5" fillId="0" borderId="50" xfId="62" applyNumberFormat="1" applyFont="1" applyFill="1" applyBorder="1" applyAlignment="1">
      <alignment vertical="top"/>
      <protection/>
    </xf>
    <xf numFmtId="0" fontId="0" fillId="0" borderId="50" xfId="62" applyFont="1" applyFill="1" applyBorder="1" applyAlignment="1">
      <alignment horizontal="center" vertical="center"/>
      <protection/>
    </xf>
    <xf numFmtId="41" fontId="0" fillId="0" borderId="50" xfId="62" applyNumberFormat="1" applyFont="1" applyFill="1" applyBorder="1" applyAlignment="1">
      <alignment horizontal="right" vertical="center"/>
      <protection/>
    </xf>
    <xf numFmtId="0" fontId="0" fillId="0" borderId="50" xfId="62" applyFont="1" applyFill="1" applyBorder="1" applyAlignment="1">
      <alignment horizontal="center" vertical="top"/>
      <protection/>
    </xf>
    <xf numFmtId="41" fontId="0" fillId="0" borderId="50" xfId="62" applyNumberFormat="1" applyFont="1" applyFill="1" applyBorder="1" applyAlignment="1">
      <alignment vertical="top"/>
      <protection/>
    </xf>
    <xf numFmtId="0" fontId="26" fillId="0" borderId="50" xfId="62" applyFont="1" applyFill="1" applyBorder="1" applyAlignment="1">
      <alignment horizontal="center" vertical="center"/>
      <protection/>
    </xf>
    <xf numFmtId="0" fontId="26" fillId="0" borderId="50" xfId="62" applyFont="1" applyFill="1" applyBorder="1" applyAlignment="1">
      <alignment horizontal="center" vertical="top"/>
      <protection/>
    </xf>
    <xf numFmtId="0" fontId="0" fillId="0" borderId="51" xfId="62" applyFont="1" applyFill="1" applyBorder="1" applyAlignment="1">
      <alignment horizontal="center" vertical="top"/>
      <protection/>
    </xf>
    <xf numFmtId="0" fontId="17" fillId="0" borderId="0" xfId="62" applyFont="1" applyFill="1" applyAlignment="1">
      <alignment horizontal="left" vertical="top" indent="1"/>
      <protection/>
    </xf>
    <xf numFmtId="0" fontId="0" fillId="0" borderId="0" xfId="62" applyFont="1" applyFill="1" applyAlignment="1">
      <alignment vertical="top"/>
      <protection/>
    </xf>
    <xf numFmtId="0" fontId="0" fillId="0" borderId="0" xfId="62" applyFont="1" applyFill="1" applyAlignment="1">
      <alignment vertical="top" wrapText="1"/>
      <protection/>
    </xf>
    <xf numFmtId="0" fontId="3" fillId="0" borderId="0" xfId="62" applyFont="1" applyBorder="1" applyAlignment="1">
      <alignment horizontal="center" vertical="top"/>
      <protection/>
    </xf>
    <xf numFmtId="0" fontId="3" fillId="0" borderId="0" xfId="62" applyFont="1" applyBorder="1" applyAlignment="1">
      <alignment horizontal="justify" vertical="top"/>
      <protection/>
    </xf>
    <xf numFmtId="0" fontId="0" fillId="0" borderId="0" xfId="62" applyFont="1" applyBorder="1" applyAlignment="1">
      <alignment horizontal="center" vertical="top"/>
      <protection/>
    </xf>
    <xf numFmtId="3" fontId="0" fillId="0" borderId="0" xfId="62" applyNumberFormat="1" applyFont="1" applyBorder="1" applyAlignment="1">
      <alignment vertical="top"/>
      <protection/>
    </xf>
    <xf numFmtId="0" fontId="2" fillId="0" borderId="0" xfId="62" applyFont="1" applyBorder="1" applyAlignment="1">
      <alignment horizontal="left" vertical="top" indent="1"/>
      <protection/>
    </xf>
    <xf numFmtId="0" fontId="0" fillId="0" borderId="0" xfId="62" applyFont="1" applyBorder="1" applyAlignment="1">
      <alignment vertical="top"/>
      <protection/>
    </xf>
    <xf numFmtId="0" fontId="0" fillId="0" borderId="0" xfId="62" applyFont="1" applyBorder="1" applyAlignment="1">
      <alignment vertical="top" wrapText="1"/>
      <protection/>
    </xf>
    <xf numFmtId="0" fontId="0" fillId="0" borderId="0" xfId="62" applyFont="1" applyBorder="1" applyAlignment="1">
      <alignment horizontal="left" vertical="top" indent="1"/>
      <protection/>
    </xf>
    <xf numFmtId="0" fontId="0" fillId="0" borderId="50" xfId="65" applyFont="1" applyFill="1" applyBorder="1" applyAlignment="1">
      <alignment horizontal="center" vertical="center" wrapText="1"/>
      <protection/>
    </xf>
    <xf numFmtId="41" fontId="0" fillId="0" borderId="50" xfId="65" applyNumberFormat="1" applyFont="1" applyFill="1" applyBorder="1" applyAlignment="1">
      <alignment vertical="center" wrapText="1"/>
      <protection/>
    </xf>
    <xf numFmtId="0" fontId="0" fillId="0" borderId="0" xfId="69" applyNumberFormat="1" applyFont="1" applyFill="1" applyBorder="1" applyAlignment="1">
      <alignment vertical="top"/>
      <protection/>
    </xf>
    <xf numFmtId="0" fontId="0" fillId="0" borderId="0" xfId="63" applyNumberFormat="1" applyFont="1" applyFill="1" applyBorder="1" applyAlignment="1">
      <alignment vertical="top"/>
      <protection/>
    </xf>
    <xf numFmtId="0" fontId="11" fillId="0" borderId="0" xfId="70" applyNumberFormat="1" applyFont="1" applyFill="1" applyBorder="1" applyAlignment="1">
      <alignment vertical="top"/>
      <protection/>
    </xf>
    <xf numFmtId="0" fontId="0" fillId="0" borderId="0" xfId="69" applyNumberFormat="1" applyFont="1" applyFill="1" applyBorder="1" applyAlignment="1">
      <alignment vertical="top" shrinkToFit="1"/>
      <protection/>
    </xf>
    <xf numFmtId="0" fontId="0" fillId="0" borderId="0" xfId="69" applyNumberFormat="1" applyFont="1" applyFill="1" applyAlignment="1">
      <alignment vertical="top"/>
      <protection/>
    </xf>
    <xf numFmtId="41" fontId="0" fillId="0" borderId="0" xfId="69" applyNumberFormat="1" applyFont="1" applyFill="1" applyBorder="1" applyAlignment="1">
      <alignment vertical="top" shrinkToFit="1"/>
      <protection/>
    </xf>
    <xf numFmtId="0" fontId="0" fillId="0" borderId="0" xfId="63" applyNumberFormat="1" applyFont="1" applyAlignment="1">
      <alignment vertical="top"/>
      <protection/>
    </xf>
    <xf numFmtId="0" fontId="9" fillId="0" borderId="0" xfId="70" applyNumberFormat="1" applyFont="1" applyFill="1" applyBorder="1" applyAlignment="1">
      <alignment vertical="top"/>
      <protection/>
    </xf>
    <xf numFmtId="0" fontId="36" fillId="0" borderId="0" xfId="70" applyNumberFormat="1" applyFont="1" applyFill="1" applyAlignment="1">
      <alignment vertical="top"/>
      <protection/>
    </xf>
    <xf numFmtId="0" fontId="3" fillId="0" borderId="0" xfId="69" applyNumberFormat="1" applyFont="1" applyFill="1" applyBorder="1" applyAlignment="1">
      <alignment vertical="top"/>
      <protection/>
    </xf>
    <xf numFmtId="41" fontId="3" fillId="0" borderId="0" xfId="63" applyNumberFormat="1" applyFont="1" applyFill="1" applyBorder="1" applyAlignment="1">
      <alignment vertical="top"/>
      <protection/>
    </xf>
    <xf numFmtId="41" fontId="0" fillId="0" borderId="0" xfId="63" applyNumberFormat="1" applyFont="1" applyFill="1" applyBorder="1" applyAlignment="1">
      <alignment vertical="top"/>
      <protection/>
    </xf>
    <xf numFmtId="0" fontId="4" fillId="0" borderId="0" xfId="69" applyNumberFormat="1" applyFont="1" applyFill="1" applyBorder="1" applyAlignment="1">
      <alignment vertical="top"/>
      <protection/>
    </xf>
    <xf numFmtId="0" fontId="37" fillId="0" borderId="0" xfId="70" applyNumberFormat="1" applyFont="1" applyFill="1" applyBorder="1" applyAlignment="1">
      <alignment vertical="top"/>
      <protection/>
    </xf>
    <xf numFmtId="0" fontId="5" fillId="0" borderId="0" xfId="69" applyNumberFormat="1" applyFont="1" applyFill="1" applyBorder="1" applyAlignment="1">
      <alignment vertical="top"/>
      <protection/>
    </xf>
    <xf numFmtId="0" fontId="38" fillId="0" borderId="0" xfId="70" applyNumberFormat="1" applyFont="1" applyFill="1" applyBorder="1" applyAlignment="1">
      <alignment vertical="top"/>
      <protection/>
    </xf>
    <xf numFmtId="0" fontId="37" fillId="0" borderId="0" xfId="70" applyNumberFormat="1" applyFont="1" applyFill="1" applyBorder="1" applyAlignment="1" quotePrefix="1">
      <alignment horizontal="left" vertical="top"/>
      <protection/>
    </xf>
    <xf numFmtId="0" fontId="38" fillId="0" borderId="0" xfId="70" applyNumberFormat="1" applyFont="1" applyFill="1" applyBorder="1" applyAlignment="1" quotePrefix="1">
      <alignment horizontal="left" vertical="top"/>
      <protection/>
    </xf>
    <xf numFmtId="41" fontId="0" fillId="0" borderId="0" xfId="63" applyNumberFormat="1" applyFont="1" applyFill="1" applyBorder="1" applyAlignment="1">
      <alignment horizontal="right" vertical="top"/>
      <protection/>
    </xf>
    <xf numFmtId="0" fontId="0" fillId="0" borderId="0" xfId="63" applyNumberFormat="1" applyFont="1" applyFill="1" applyAlignment="1">
      <alignment vertical="top"/>
      <protection/>
    </xf>
    <xf numFmtId="37" fontId="0" fillId="0" borderId="0" xfId="63" applyNumberFormat="1" applyFont="1" applyFill="1" applyBorder="1" applyAlignment="1">
      <alignment vertical="top"/>
      <protection/>
    </xf>
    <xf numFmtId="0" fontId="2" fillId="0" borderId="0" xfId="63" applyNumberFormat="1" applyFont="1" applyFill="1" applyAlignment="1">
      <alignment horizontal="right" vertical="top"/>
      <protection/>
    </xf>
    <xf numFmtId="0" fontId="39" fillId="0" borderId="0" xfId="63" applyNumberFormat="1" applyFont="1" applyFill="1" applyAlignment="1">
      <alignment vertical="top"/>
      <protection/>
    </xf>
    <xf numFmtId="0" fontId="0" fillId="0" borderId="0" xfId="63" applyNumberFormat="1" applyFont="1" applyFill="1" applyBorder="1" applyAlignment="1" quotePrefix="1">
      <alignment horizontal="right" vertical="top"/>
      <protection/>
    </xf>
    <xf numFmtId="0" fontId="0" fillId="0" borderId="0" xfId="63" applyNumberFormat="1" applyFont="1" applyFill="1" applyBorder="1" applyAlignment="1">
      <alignment horizontal="right" vertical="top"/>
      <protection/>
    </xf>
    <xf numFmtId="0" fontId="0" fillId="0" borderId="0" xfId="63" applyNumberFormat="1" applyFont="1" applyFill="1" applyBorder="1" applyAlignment="1" quotePrefix="1">
      <alignment horizontal="center" vertical="top"/>
      <protection/>
    </xf>
    <xf numFmtId="14" fontId="0" fillId="0" borderId="0" xfId="63" applyNumberFormat="1" applyFont="1" applyFill="1" applyBorder="1" applyAlignment="1" quotePrefix="1">
      <alignment horizontal="center" vertical="top"/>
      <protection/>
    </xf>
    <xf numFmtId="0" fontId="2" fillId="0" borderId="0" xfId="63" applyNumberFormat="1" applyFont="1" applyFill="1" applyAlignment="1">
      <alignment vertical="top"/>
      <protection/>
    </xf>
    <xf numFmtId="41" fontId="2" fillId="0" borderId="0" xfId="63" applyNumberFormat="1" applyFont="1" applyFill="1" applyAlignment="1">
      <alignment vertical="top"/>
      <protection/>
    </xf>
    <xf numFmtId="41" fontId="0" fillId="0" borderId="0" xfId="63" applyNumberFormat="1" applyFont="1" applyFill="1" applyAlignment="1">
      <alignment vertical="top"/>
      <protection/>
    </xf>
    <xf numFmtId="0" fontId="0" fillId="0" borderId="0" xfId="69" applyNumberFormat="1" applyFont="1" applyFill="1" applyBorder="1" applyAlignment="1">
      <alignment horizontal="center" vertical="top"/>
      <protection/>
    </xf>
    <xf numFmtId="3" fontId="0" fillId="0" borderId="0" xfId="69" applyNumberFormat="1" applyFont="1" applyFill="1" applyBorder="1" applyAlignment="1">
      <alignment vertical="top" shrinkToFit="1"/>
      <protection/>
    </xf>
    <xf numFmtId="0" fontId="0" fillId="0" borderId="0" xfId="63" applyNumberFormat="1" applyFont="1" applyFill="1" applyAlignment="1" quotePrefix="1">
      <alignment horizontal="right" vertical="top"/>
      <protection/>
    </xf>
    <xf numFmtId="14" fontId="0" fillId="0" borderId="0" xfId="63" applyNumberFormat="1" applyFont="1" applyFill="1" applyBorder="1" applyAlignment="1" quotePrefix="1">
      <alignment horizontal="right" vertical="top"/>
      <protection/>
    </xf>
    <xf numFmtId="0" fontId="3" fillId="0" borderId="0" xfId="63" applyNumberFormat="1" applyFont="1" applyFill="1" applyBorder="1" applyAlignment="1">
      <alignment horizontal="left" vertical="top"/>
      <protection/>
    </xf>
    <xf numFmtId="0" fontId="2" fillId="0" borderId="0" xfId="63" applyNumberFormat="1" applyFont="1" applyFill="1" applyAlignment="1">
      <alignment horizontal="left" vertical="top"/>
      <protection/>
    </xf>
    <xf numFmtId="0" fontId="39" fillId="0" borderId="0" xfId="63" applyNumberFormat="1" applyFont="1" applyFill="1" applyAlignment="1">
      <alignment horizontal="left" vertical="top"/>
      <protection/>
    </xf>
    <xf numFmtId="3" fontId="0" fillId="0" borderId="0" xfId="69" applyNumberFormat="1" applyFont="1" applyFill="1" applyBorder="1" applyAlignment="1">
      <alignment vertical="top"/>
      <protection/>
    </xf>
    <xf numFmtId="41" fontId="0" fillId="0" borderId="0" xfId="69" applyNumberFormat="1" applyFont="1" applyFill="1" applyBorder="1" applyAlignment="1">
      <alignment vertical="top"/>
      <protection/>
    </xf>
    <xf numFmtId="41" fontId="0" fillId="0" borderId="52" xfId="63" applyNumberFormat="1" applyFont="1" applyFill="1" applyBorder="1" applyAlignment="1">
      <alignment vertical="center"/>
      <protection/>
    </xf>
    <xf numFmtId="41" fontId="0" fillId="0" borderId="0" xfId="63" applyNumberFormat="1" applyFont="1" applyFill="1" applyAlignment="1">
      <alignment horizontal="right" vertical="center"/>
      <protection/>
    </xf>
    <xf numFmtId="0" fontId="3" fillId="0" borderId="0" xfId="63" applyNumberFormat="1" applyFont="1" applyFill="1" applyAlignment="1" quotePrefix="1">
      <alignment horizontal="left" vertical="top"/>
      <protection/>
    </xf>
    <xf numFmtId="0" fontId="0" fillId="35" borderId="0" xfId="63" applyNumberFormat="1" applyFont="1" applyFill="1" applyAlignment="1">
      <alignment vertical="top"/>
      <protection/>
    </xf>
    <xf numFmtId="0" fontId="0" fillId="0" borderId="0" xfId="63" applyNumberFormat="1" applyFont="1" applyFill="1" applyAlignment="1" quotePrefix="1">
      <alignment horizontal="center" vertical="top"/>
      <protection/>
    </xf>
    <xf numFmtId="37" fontId="0" fillId="0" borderId="0" xfId="63" applyNumberFormat="1" applyFont="1" applyFill="1" applyAlignment="1">
      <alignment vertical="top"/>
      <protection/>
    </xf>
    <xf numFmtId="37" fontId="3" fillId="0" borderId="0" xfId="63" applyNumberFormat="1" applyFont="1" applyFill="1" applyBorder="1" applyAlignment="1">
      <alignment vertical="top"/>
      <protection/>
    </xf>
    <xf numFmtId="0" fontId="0" fillId="0" borderId="0" xfId="63" applyNumberFormat="1" applyFont="1" applyBorder="1" applyAlignment="1">
      <alignment horizontal="right" vertical="top"/>
      <protection/>
    </xf>
    <xf numFmtId="37" fontId="2" fillId="0" borderId="0" xfId="63" applyNumberFormat="1" applyFont="1" applyFill="1" applyAlignment="1">
      <alignment vertical="top"/>
      <protection/>
    </xf>
    <xf numFmtId="0" fontId="0" fillId="0" borderId="0" xfId="69" applyNumberFormat="1" applyFont="1" applyFill="1" applyAlignment="1">
      <alignment horizontal="left" vertical="justify"/>
      <protection/>
    </xf>
    <xf numFmtId="37" fontId="0" fillId="0" borderId="0" xfId="63" applyNumberFormat="1" applyFont="1" applyFill="1" applyBorder="1" applyAlignment="1">
      <alignment vertical="center"/>
      <protection/>
    </xf>
    <xf numFmtId="0" fontId="0" fillId="0" borderId="0" xfId="63" applyNumberFormat="1" applyFont="1" applyFill="1" applyAlignment="1" quotePrefix="1">
      <alignment vertical="top"/>
      <protection/>
    </xf>
    <xf numFmtId="14" fontId="0" fillId="0" borderId="0" xfId="63" applyNumberFormat="1" applyFont="1" applyFill="1" applyAlignment="1" quotePrefix="1">
      <alignment vertical="top"/>
      <protection/>
    </xf>
    <xf numFmtId="37" fontId="0" fillId="0" borderId="0" xfId="63" applyNumberFormat="1" applyFont="1" applyFill="1" applyAlignment="1">
      <alignment horizontal="right" vertical="top"/>
      <protection/>
    </xf>
    <xf numFmtId="41" fontId="0" fillId="0" borderId="0" xfId="63" applyNumberFormat="1" applyFont="1" applyFill="1" applyAlignment="1">
      <alignment horizontal="right" vertical="top"/>
      <protection/>
    </xf>
    <xf numFmtId="37" fontId="2" fillId="0" borderId="0" xfId="63" applyNumberFormat="1" applyFont="1" applyFill="1" applyAlignment="1">
      <alignment horizontal="right" vertical="top"/>
      <protection/>
    </xf>
    <xf numFmtId="0" fontId="2" fillId="0" borderId="0" xfId="63" applyNumberFormat="1" applyFont="1" applyFill="1" applyAlignment="1" quotePrefix="1">
      <alignment horizontal="left" vertical="top"/>
      <protection/>
    </xf>
    <xf numFmtId="37" fontId="0" fillId="0" borderId="0" xfId="69" applyNumberFormat="1" applyFont="1" applyFill="1" applyBorder="1" applyAlignment="1">
      <alignment vertical="top"/>
      <protection/>
    </xf>
    <xf numFmtId="37" fontId="0" fillId="0" borderId="0" xfId="69" applyNumberFormat="1" applyFont="1" applyFill="1" applyBorder="1" applyAlignment="1">
      <alignment vertical="top" shrinkToFit="1"/>
      <protection/>
    </xf>
    <xf numFmtId="37" fontId="0" fillId="0" borderId="0" xfId="63" applyNumberFormat="1" applyFont="1" applyFill="1" applyBorder="1" applyAlignment="1">
      <alignment vertical="top" shrinkToFit="1"/>
      <protection/>
    </xf>
    <xf numFmtId="0" fontId="0" fillId="0" borderId="0" xfId="63" applyNumberFormat="1" applyFont="1" applyFill="1" applyAlignment="1" quotePrefix="1">
      <alignment horizontal="left" vertical="center"/>
      <protection/>
    </xf>
    <xf numFmtId="0" fontId="0" fillId="0" borderId="0" xfId="63" applyNumberFormat="1" applyFont="1" applyFill="1" applyAlignment="1" quotePrefix="1">
      <alignment horizontal="left" vertical="top"/>
      <protection/>
    </xf>
    <xf numFmtId="0" fontId="2" fillId="0" borderId="0" xfId="63" applyNumberFormat="1" applyFont="1" applyFill="1" applyAlignment="1">
      <alignment horizontal="center" vertical="top"/>
      <protection/>
    </xf>
    <xf numFmtId="0" fontId="3" fillId="0" borderId="0" xfId="63" applyNumberFormat="1" applyFont="1" applyFill="1" applyAlignment="1">
      <alignment horizontal="center" vertical="top"/>
      <protection/>
    </xf>
    <xf numFmtId="0" fontId="0" fillId="0" borderId="53" xfId="62" applyFont="1" applyFill="1" applyBorder="1" applyAlignment="1">
      <alignment horizontal="center" vertical="center"/>
      <protection/>
    </xf>
    <xf numFmtId="0" fontId="26" fillId="0" borderId="54" xfId="62" applyFont="1" applyFill="1" applyBorder="1" applyAlignment="1">
      <alignment horizontal="center" vertical="center"/>
      <protection/>
    </xf>
    <xf numFmtId="0" fontId="26" fillId="0" borderId="53" xfId="62" applyFont="1" applyFill="1" applyBorder="1" applyAlignment="1">
      <alignment horizontal="center" vertical="center"/>
      <protection/>
    </xf>
    <xf numFmtId="0" fontId="0" fillId="0" borderId="50" xfId="65" applyFont="1" applyFill="1" applyBorder="1" applyAlignment="1">
      <alignment horizontal="center" vertical="center"/>
      <protection/>
    </xf>
    <xf numFmtId="0" fontId="0" fillId="0" borderId="49" xfId="62" applyFont="1" applyFill="1" applyBorder="1" applyAlignment="1">
      <alignment horizontal="center" vertical="top"/>
      <protection/>
    </xf>
    <xf numFmtId="0" fontId="2" fillId="0" borderId="50" xfId="62" applyFont="1" applyFill="1" applyBorder="1" applyAlignment="1">
      <alignment horizontal="center" vertical="top"/>
      <protection/>
    </xf>
    <xf numFmtId="0" fontId="0" fillId="0" borderId="50" xfId="62" applyFont="1" applyFill="1" applyBorder="1" applyAlignment="1">
      <alignment horizontal="center" vertical="top" wrapText="1"/>
      <protection/>
    </xf>
    <xf numFmtId="0" fontId="0" fillId="0" borderId="50" xfId="62" applyFont="1" applyFill="1" applyBorder="1" applyAlignment="1">
      <alignment horizontal="center" vertical="center" wrapText="1"/>
      <protection/>
    </xf>
    <xf numFmtId="0" fontId="26" fillId="0" borderId="54" xfId="62" applyFont="1" applyFill="1" applyBorder="1" applyAlignment="1">
      <alignment horizontal="center" vertical="top"/>
      <protection/>
    </xf>
    <xf numFmtId="41" fontId="26" fillId="0" borderId="54" xfId="62" applyNumberFormat="1" applyFont="1" applyFill="1" applyBorder="1" applyAlignment="1">
      <alignment vertical="top"/>
      <protection/>
    </xf>
    <xf numFmtId="41" fontId="26" fillId="0" borderId="54" xfId="62" applyNumberFormat="1" applyFont="1" applyFill="1" applyBorder="1" applyAlignment="1">
      <alignment vertical="center"/>
      <protection/>
    </xf>
    <xf numFmtId="0" fontId="0" fillId="0" borderId="51" xfId="62" applyFont="1" applyFill="1" applyBorder="1" applyAlignment="1">
      <alignment horizontal="center" vertical="center"/>
      <protection/>
    </xf>
    <xf numFmtId="41" fontId="26" fillId="0" borderId="22" xfId="62" applyNumberFormat="1" applyFont="1" applyFill="1" applyBorder="1" applyAlignment="1">
      <alignment vertical="center"/>
      <protection/>
    </xf>
    <xf numFmtId="0" fontId="0" fillId="0" borderId="53" xfId="62" applyFont="1" applyFill="1" applyBorder="1" applyAlignment="1">
      <alignment horizontal="center" vertical="center" wrapText="1"/>
      <protection/>
    </xf>
    <xf numFmtId="0" fontId="26" fillId="0" borderId="51" xfId="62" applyFont="1" applyFill="1" applyBorder="1" applyAlignment="1">
      <alignment horizontal="center" vertical="top"/>
      <protection/>
    </xf>
    <xf numFmtId="41" fontId="26" fillId="0" borderId="51" xfId="62" applyNumberFormat="1" applyFont="1" applyFill="1" applyBorder="1" applyAlignment="1">
      <alignment vertical="center"/>
      <protection/>
    </xf>
    <xf numFmtId="0" fontId="0" fillId="0" borderId="51" xfId="62" applyFont="1" applyFill="1" applyBorder="1" applyAlignment="1">
      <alignment horizontal="center" vertical="center" wrapText="1"/>
      <protection/>
    </xf>
    <xf numFmtId="41" fontId="4" fillId="0" borderId="0" xfId="71" applyNumberFormat="1" applyFont="1" applyFill="1" applyAlignment="1" applyProtection="1">
      <alignment vertical="top"/>
      <protection locked="0"/>
    </xf>
    <xf numFmtId="0" fontId="4" fillId="0" borderId="0" xfId="71" applyNumberFormat="1" applyFont="1" applyBorder="1" applyAlignment="1" applyProtection="1">
      <alignment vertical="top"/>
      <protection hidden="1"/>
    </xf>
    <xf numFmtId="0" fontId="4" fillId="0" borderId="0" xfId="63" applyNumberFormat="1" applyFont="1" applyFill="1" applyBorder="1" applyAlignment="1">
      <alignment vertical="top"/>
      <protection/>
    </xf>
    <xf numFmtId="0" fontId="4" fillId="0" borderId="0" xfId="69" applyNumberFormat="1" applyFont="1" applyFill="1" applyAlignment="1">
      <alignment vertical="top"/>
      <protection/>
    </xf>
    <xf numFmtId="0" fontId="4" fillId="0" borderId="0" xfId="70" applyNumberFormat="1" applyFont="1" applyFill="1" applyBorder="1" applyAlignment="1">
      <alignment vertical="top"/>
      <protection/>
    </xf>
    <xf numFmtId="0" fontId="5" fillId="0" borderId="0" xfId="69" applyNumberFormat="1" applyFont="1" applyFill="1" applyAlignment="1">
      <alignment vertical="top"/>
      <protection/>
    </xf>
    <xf numFmtId="0" fontId="4" fillId="0" borderId="0" xfId="63" applyNumberFormat="1" applyFont="1" applyFill="1" applyAlignment="1">
      <alignment vertical="top"/>
      <protection/>
    </xf>
    <xf numFmtId="37" fontId="4" fillId="0" borderId="0" xfId="63" applyNumberFormat="1" applyFont="1" applyFill="1" applyBorder="1" applyAlignment="1">
      <alignment vertical="top"/>
      <protection/>
    </xf>
    <xf numFmtId="0" fontId="17" fillId="0" borderId="0" xfId="63" applyNumberFormat="1" applyFont="1" applyFill="1" applyAlignment="1">
      <alignment horizontal="right" vertical="top"/>
      <protection/>
    </xf>
    <xf numFmtId="0" fontId="4" fillId="0" borderId="0" xfId="63" applyNumberFormat="1" applyFont="1" applyAlignment="1">
      <alignment vertical="top"/>
      <protection/>
    </xf>
    <xf numFmtId="0" fontId="36" fillId="0" borderId="0" xfId="70" applyNumberFormat="1" applyFont="1" applyFill="1" applyBorder="1" applyAlignment="1">
      <alignment vertical="top"/>
      <protection/>
    </xf>
    <xf numFmtId="41" fontId="4" fillId="0" borderId="0" xfId="69" applyNumberFormat="1" applyFont="1" applyFill="1" applyBorder="1" applyAlignment="1">
      <alignment vertical="center" shrinkToFit="1"/>
      <protection/>
    </xf>
    <xf numFmtId="41" fontId="4" fillId="0" borderId="0" xfId="63" applyNumberFormat="1" applyFont="1" applyFill="1" applyBorder="1" applyAlignment="1">
      <alignment vertical="center" shrinkToFit="1"/>
      <protection/>
    </xf>
    <xf numFmtId="0" fontId="26" fillId="0" borderId="0" xfId="63" applyNumberFormat="1" applyFont="1" applyAlignment="1">
      <alignment vertical="top"/>
      <protection/>
    </xf>
    <xf numFmtId="0" fontId="0" fillId="0" borderId="0" xfId="0" applyFont="1" applyAlignment="1">
      <alignment/>
    </xf>
    <xf numFmtId="0" fontId="4" fillId="0" borderId="0" xfId="63" applyNumberFormat="1" applyFont="1" applyFill="1" applyBorder="1" applyAlignment="1">
      <alignment horizontal="left" vertical="top"/>
      <protection/>
    </xf>
    <xf numFmtId="0" fontId="5" fillId="0" borderId="0" xfId="63" applyNumberFormat="1" applyFont="1" applyFill="1" applyBorder="1" applyAlignment="1">
      <alignment horizontal="left" vertical="top"/>
      <protection/>
    </xf>
    <xf numFmtId="0" fontId="5" fillId="0" borderId="52" xfId="69" applyNumberFormat="1" applyFont="1" applyFill="1" applyBorder="1" applyAlignment="1">
      <alignment vertical="justify"/>
      <protection/>
    </xf>
    <xf numFmtId="3" fontId="0" fillId="0" borderId="54" xfId="65" applyNumberFormat="1" applyFont="1" applyFill="1" applyBorder="1" applyAlignment="1">
      <alignment horizontal="left" vertical="center" wrapText="1"/>
      <protection/>
    </xf>
    <xf numFmtId="0" fontId="0" fillId="0" borderId="54" xfId="62" applyFont="1" applyFill="1" applyBorder="1" applyAlignment="1">
      <alignment horizontal="center" vertical="center"/>
      <protection/>
    </xf>
    <xf numFmtId="0" fontId="0" fillId="0" borderId="54" xfId="62" applyFont="1" applyFill="1" applyBorder="1" applyAlignment="1">
      <alignment horizontal="center" vertical="center" wrapText="1"/>
      <protection/>
    </xf>
    <xf numFmtId="0" fontId="0" fillId="0" borderId="50" xfId="62" applyFont="1" applyFill="1" applyBorder="1" applyAlignment="1">
      <alignment vertical="center"/>
      <protection/>
    </xf>
    <xf numFmtId="0" fontId="0" fillId="0" borderId="54" xfId="62" applyFont="1" applyFill="1" applyBorder="1" applyAlignment="1">
      <alignment horizontal="center" vertical="top"/>
      <protection/>
    </xf>
    <xf numFmtId="41" fontId="0" fillId="0" borderId="54" xfId="62" applyNumberFormat="1" applyFont="1" applyFill="1" applyBorder="1" applyAlignment="1">
      <alignment vertical="center"/>
      <protection/>
    </xf>
    <xf numFmtId="3" fontId="0" fillId="0" borderId="50" xfId="62" applyNumberFormat="1" applyFont="1" applyFill="1" applyBorder="1" applyAlignment="1">
      <alignment horizontal="justify" vertical="top"/>
      <protection/>
    </xf>
    <xf numFmtId="0" fontId="17" fillId="0" borderId="50" xfId="62" applyFont="1" applyFill="1" applyBorder="1" applyAlignment="1">
      <alignment horizontal="left" vertical="top" indent="1"/>
      <protection/>
    </xf>
    <xf numFmtId="0" fontId="0" fillId="0" borderId="50" xfId="62" applyFont="1" applyFill="1" applyBorder="1" applyAlignment="1">
      <alignment vertical="top"/>
      <protection/>
    </xf>
    <xf numFmtId="0" fontId="0" fillId="0" borderId="50" xfId="62" applyFont="1" applyFill="1" applyBorder="1" applyAlignment="1">
      <alignment vertical="top" wrapText="1"/>
      <protection/>
    </xf>
    <xf numFmtId="0" fontId="17" fillId="0" borderId="51" xfId="62" applyFont="1" applyFill="1" applyBorder="1" applyAlignment="1">
      <alignment horizontal="left" vertical="top" indent="1"/>
      <protection/>
    </xf>
    <xf numFmtId="0" fontId="0" fillId="0" borderId="51" xfId="62" applyFont="1" applyFill="1" applyBorder="1" applyAlignment="1">
      <alignment vertical="top"/>
      <protection/>
    </xf>
    <xf numFmtId="0" fontId="0" fillId="0" borderId="51" xfId="62" applyFont="1" applyFill="1" applyBorder="1" applyAlignment="1">
      <alignment vertical="top" wrapText="1"/>
      <protection/>
    </xf>
    <xf numFmtId="0" fontId="0" fillId="0" borderId="50" xfId="62" applyFont="1" applyFill="1" applyBorder="1" applyAlignment="1">
      <alignment horizontal="justify" vertical="center" wrapText="1"/>
      <protection/>
    </xf>
    <xf numFmtId="0" fontId="3" fillId="0" borderId="51" xfId="62" applyFont="1" applyFill="1" applyBorder="1" applyAlignment="1">
      <alignment horizontal="justify" vertical="center"/>
      <protection/>
    </xf>
    <xf numFmtId="41" fontId="5" fillId="0" borderId="51" xfId="62" applyNumberFormat="1" applyFont="1" applyFill="1" applyBorder="1" applyAlignment="1">
      <alignment vertical="center"/>
      <protection/>
    </xf>
    <xf numFmtId="0" fontId="15" fillId="0" borderId="0" xfId="62" applyFont="1" applyAlignment="1">
      <alignment horizontal="left" vertical="center"/>
      <protection/>
    </xf>
    <xf numFmtId="38" fontId="3" fillId="37" borderId="40" xfId="71" applyNumberFormat="1" applyFont="1" applyFill="1" applyBorder="1" applyAlignment="1" applyProtection="1">
      <alignment horizontal="right" vertical="top"/>
      <protection hidden="1"/>
    </xf>
    <xf numFmtId="3" fontId="40" fillId="0" borderId="0" xfId="71" applyNumberFormat="1" applyFont="1" applyFill="1" applyBorder="1" applyAlignment="1" applyProtection="1">
      <alignment/>
      <protection hidden="1"/>
    </xf>
    <xf numFmtId="0" fontId="40" fillId="0" borderId="0" xfId="71" applyFont="1" applyFill="1" applyBorder="1" applyAlignment="1" applyProtection="1">
      <alignment/>
      <protection hidden="1"/>
    </xf>
    <xf numFmtId="0" fontId="41" fillId="0" borderId="0" xfId="71" applyFont="1" applyFill="1" applyBorder="1" applyAlignment="1" applyProtection="1">
      <alignment/>
      <protection hidden="1"/>
    </xf>
    <xf numFmtId="38" fontId="40" fillId="0" borderId="0" xfId="71" applyNumberFormat="1" applyFont="1" applyFill="1" applyBorder="1" applyAlignment="1" applyProtection="1">
      <alignment horizontal="right"/>
      <protection hidden="1"/>
    </xf>
    <xf numFmtId="0" fontId="40" fillId="0" borderId="0" xfId="71" applyNumberFormat="1" applyFont="1" applyFill="1" applyBorder="1" applyAlignment="1" applyProtection="1">
      <alignment vertical="top"/>
      <protection hidden="1"/>
    </xf>
    <xf numFmtId="0" fontId="41" fillId="0" borderId="0" xfId="71" applyNumberFormat="1" applyFont="1" applyFill="1" applyBorder="1" applyAlignment="1" applyProtection="1">
      <alignment vertical="top"/>
      <protection hidden="1"/>
    </xf>
    <xf numFmtId="0" fontId="4" fillId="0" borderId="0" xfId="71" applyNumberFormat="1" applyFont="1" applyFill="1" applyBorder="1" applyAlignment="1" applyProtection="1">
      <alignment vertical="center"/>
      <protection hidden="1"/>
    </xf>
    <xf numFmtId="0" fontId="42" fillId="0" borderId="52" xfId="69" applyNumberFormat="1" applyFont="1" applyFill="1" applyBorder="1" applyAlignment="1">
      <alignment vertical="justify"/>
      <protection/>
    </xf>
    <xf numFmtId="0" fontId="5" fillId="0" borderId="0" xfId="71" applyFont="1" applyBorder="1" applyAlignment="1" applyProtection="1">
      <alignment vertical="top"/>
      <protection hidden="1"/>
    </xf>
    <xf numFmtId="0" fontId="4" fillId="0" borderId="0" xfId="62" applyFont="1" applyAlignment="1">
      <alignment horizontal="center" vertical="top"/>
      <protection/>
    </xf>
    <xf numFmtId="3" fontId="4" fillId="0" borderId="0" xfId="62" applyNumberFormat="1" applyFont="1" applyAlignment="1">
      <alignment vertical="top"/>
      <protection/>
    </xf>
    <xf numFmtId="0" fontId="4" fillId="0" borderId="0" xfId="62" applyFont="1" applyAlignment="1">
      <alignment horizontal="left" vertical="top" indent="1"/>
      <protection/>
    </xf>
    <xf numFmtId="0" fontId="4" fillId="0" borderId="0" xfId="62" applyFont="1" applyAlignment="1">
      <alignment vertical="top"/>
      <protection/>
    </xf>
    <xf numFmtId="38" fontId="5" fillId="0" borderId="0" xfId="71" applyNumberFormat="1" applyFont="1" applyBorder="1" applyAlignment="1" applyProtection="1">
      <alignment horizontal="right" vertical="top"/>
      <protection hidden="1"/>
    </xf>
    <xf numFmtId="0" fontId="4" fillId="0" borderId="0" xfId="71" applyFont="1" applyBorder="1" applyAlignment="1" applyProtection="1">
      <alignment vertical="top"/>
      <protection hidden="1"/>
    </xf>
    <xf numFmtId="0" fontId="4" fillId="0" borderId="0" xfId="62" applyFont="1" applyAlignment="1">
      <alignment horizontal="right" vertical="top"/>
      <protection/>
    </xf>
    <xf numFmtId="187" fontId="43" fillId="0" borderId="50" xfId="42" applyNumberFormat="1" applyFont="1" applyBorder="1" applyAlignment="1">
      <alignment horizontal="right"/>
    </xf>
    <xf numFmtId="0" fontId="9" fillId="0" borderId="21" xfId="67" applyNumberFormat="1" applyFont="1" applyFill="1" applyBorder="1" applyAlignment="1">
      <alignment horizontal="left"/>
      <protection/>
    </xf>
    <xf numFmtId="0" fontId="9" fillId="0" borderId="55" xfId="67" applyNumberFormat="1" applyFont="1" applyFill="1" applyBorder="1" applyAlignment="1">
      <alignment horizontal="left"/>
      <protection/>
    </xf>
    <xf numFmtId="0" fontId="9" fillId="0" borderId="56" xfId="67" applyNumberFormat="1" applyFont="1" applyFill="1" applyBorder="1" applyAlignment="1">
      <alignment horizontal="left"/>
      <protection/>
    </xf>
    <xf numFmtId="0" fontId="9" fillId="0" borderId="56" xfId="66" applyNumberFormat="1" applyFont="1" applyFill="1" applyBorder="1" applyAlignment="1">
      <alignment horizontal="left"/>
      <protection/>
    </xf>
    <xf numFmtId="0" fontId="9" fillId="0" borderId="57" xfId="66" applyNumberFormat="1" applyFont="1" applyFill="1" applyBorder="1" applyAlignment="1">
      <alignment horizontal="left"/>
      <protection/>
    </xf>
    <xf numFmtId="0" fontId="9" fillId="0" borderId="58" xfId="66" applyNumberFormat="1" applyFont="1" applyFill="1" applyBorder="1" applyAlignment="1">
      <alignment horizontal="left"/>
      <protection/>
    </xf>
    <xf numFmtId="0" fontId="0" fillId="0" borderId="58" xfId="71" applyNumberFormat="1" applyFont="1" applyFill="1" applyBorder="1" applyAlignment="1" applyProtection="1">
      <alignment horizontal="left" vertical="top" wrapText="1"/>
      <protection hidden="1"/>
    </xf>
    <xf numFmtId="0" fontId="0" fillId="0" borderId="21" xfId="71" applyNumberFormat="1" applyFont="1" applyFill="1" applyBorder="1" applyAlignment="1" applyProtection="1">
      <alignment horizontal="left" vertical="top" wrapText="1"/>
      <protection hidden="1"/>
    </xf>
    <xf numFmtId="0" fontId="44" fillId="0" borderId="21" xfId="66" applyNumberFormat="1" applyFont="1" applyFill="1" applyBorder="1" applyAlignment="1">
      <alignment horizontal="left"/>
      <protection/>
    </xf>
    <xf numFmtId="0" fontId="44" fillId="0" borderId="56" xfId="66" applyNumberFormat="1" applyFont="1" applyFill="1" applyBorder="1" applyAlignment="1">
      <alignment horizontal="left"/>
      <protection/>
    </xf>
    <xf numFmtId="0" fontId="9" fillId="0" borderId="59" xfId="67" applyNumberFormat="1" applyFont="1" applyFill="1" applyBorder="1" applyAlignment="1">
      <alignment horizontal="left"/>
      <protection/>
    </xf>
    <xf numFmtId="0" fontId="9" fillId="0" borderId="57" xfId="67" applyNumberFormat="1" applyFont="1" applyFill="1" applyBorder="1" applyAlignment="1">
      <alignment horizontal="left"/>
      <protection/>
    </xf>
    <xf numFmtId="0" fontId="9" fillId="0" borderId="0" xfId="67" applyNumberFormat="1" applyFont="1" applyFill="1" applyBorder="1" applyAlignment="1">
      <alignment horizontal="left"/>
      <protection/>
    </xf>
    <xf numFmtId="49" fontId="9" fillId="0" borderId="57" xfId="66" applyNumberFormat="1" applyFont="1" applyFill="1" applyBorder="1" applyAlignment="1">
      <alignment horizontal="left"/>
      <protection/>
    </xf>
    <xf numFmtId="187" fontId="45" fillId="0" borderId="50" xfId="42" applyNumberFormat="1" applyFont="1" applyBorder="1" applyAlignment="1">
      <alignment horizontal="right"/>
    </xf>
    <xf numFmtId="187" fontId="46" fillId="0" borderId="50" xfId="42" applyNumberFormat="1" applyFont="1" applyBorder="1" applyAlignment="1">
      <alignment horizontal="right"/>
    </xf>
    <xf numFmtId="187" fontId="43" fillId="37" borderId="50" xfId="42" applyNumberFormat="1" applyFont="1" applyFill="1" applyBorder="1" applyAlignment="1">
      <alignment horizontal="right"/>
    </xf>
    <xf numFmtId="0" fontId="0" fillId="0" borderId="0" xfId="63" applyNumberFormat="1" applyFont="1" applyFill="1" applyBorder="1" applyAlignment="1">
      <alignment horizontal="center" vertical="top"/>
      <protection/>
    </xf>
    <xf numFmtId="41" fontId="39" fillId="0" borderId="0" xfId="63" applyNumberFormat="1" applyFont="1" applyFill="1" applyAlignment="1">
      <alignment vertical="top"/>
      <protection/>
    </xf>
    <xf numFmtId="41" fontId="0" fillId="0" borderId="0" xfId="63" applyNumberFormat="1" applyFont="1" applyFill="1" applyAlignment="1" quotePrefix="1">
      <alignment vertical="top"/>
      <protection/>
    </xf>
    <xf numFmtId="41" fontId="3" fillId="0" borderId="0" xfId="63" applyNumberFormat="1" applyFont="1" applyFill="1" applyAlignment="1">
      <alignment horizontal="left" vertical="top"/>
      <protection/>
    </xf>
    <xf numFmtId="0" fontId="4" fillId="0" borderId="0" xfId="69" applyNumberFormat="1" applyFont="1" applyFill="1" applyBorder="1" applyAlignment="1">
      <alignment vertical="center" wrapText="1"/>
      <protection/>
    </xf>
    <xf numFmtId="0" fontId="0" fillId="0" borderId="0" xfId="63" applyNumberFormat="1" applyFont="1" applyAlignment="1">
      <alignment horizontal="right" vertical="top"/>
      <protection/>
    </xf>
    <xf numFmtId="196" fontId="45" fillId="0" borderId="50" xfId="42" applyNumberFormat="1" applyFont="1" applyBorder="1" applyAlignment="1">
      <alignment/>
    </xf>
    <xf numFmtId="196" fontId="45" fillId="0" borderId="60" xfId="42" applyNumberFormat="1" applyFont="1" applyBorder="1" applyAlignment="1">
      <alignment/>
    </xf>
    <xf numFmtId="197" fontId="0" fillId="0" borderId="0" xfId="71" applyNumberFormat="1" applyFont="1" applyFill="1" applyAlignment="1" applyProtection="1">
      <alignment vertical="top"/>
      <protection hidden="1"/>
    </xf>
    <xf numFmtId="3" fontId="45" fillId="0" borderId="50" xfId="0" applyNumberFormat="1" applyFont="1" applyBorder="1" applyAlignment="1">
      <alignment horizontal="right"/>
    </xf>
    <xf numFmtId="3" fontId="2" fillId="0" borderId="10" xfId="71" applyNumberFormat="1" applyFont="1" applyFill="1" applyBorder="1" applyAlignment="1" applyProtection="1">
      <alignment horizontal="right" vertical="top"/>
      <protection hidden="1"/>
    </xf>
    <xf numFmtId="41" fontId="4" fillId="0" borderId="0" xfId="69" applyNumberFormat="1" applyFont="1" applyFill="1" applyBorder="1" applyAlignment="1">
      <alignment horizontal="center" vertical="center" wrapText="1"/>
      <protection/>
    </xf>
    <xf numFmtId="0" fontId="4" fillId="0" borderId="0" xfId="69" applyNumberFormat="1" applyFont="1" applyFill="1" applyBorder="1" applyAlignment="1">
      <alignment horizontal="center" vertical="center"/>
      <protection/>
    </xf>
    <xf numFmtId="0" fontId="4" fillId="0" borderId="0" xfId="69" applyNumberFormat="1" applyFont="1" applyFill="1" applyBorder="1" applyAlignment="1">
      <alignment horizontal="center" vertical="center" wrapText="1"/>
      <protection/>
    </xf>
    <xf numFmtId="41" fontId="4" fillId="0" borderId="0" xfId="69" applyNumberFormat="1" applyFont="1" applyFill="1" applyBorder="1" applyAlignment="1">
      <alignment horizontal="center" vertical="center"/>
      <protection/>
    </xf>
    <xf numFmtId="196" fontId="45" fillId="0" borderId="50" xfId="42" applyNumberFormat="1" applyFont="1" applyBorder="1" applyAlignment="1">
      <alignment vertical="center"/>
    </xf>
    <xf numFmtId="0" fontId="0" fillId="0" borderId="0" xfId="62" applyFont="1" applyFill="1" applyBorder="1" applyAlignment="1">
      <alignment horizontal="center" vertical="center"/>
      <protection/>
    </xf>
    <xf numFmtId="41" fontId="0" fillId="0" borderId="50" xfId="65" applyNumberFormat="1" applyFont="1" applyFill="1" applyBorder="1" applyAlignment="1">
      <alignment horizontal="right" vertical="center" wrapText="1"/>
      <protection/>
    </xf>
    <xf numFmtId="199" fontId="4" fillId="0" borderId="0" xfId="71" applyNumberFormat="1" applyFont="1" applyBorder="1" applyAlignment="1" applyProtection="1">
      <alignment vertical="top"/>
      <protection hidden="1"/>
    </xf>
    <xf numFmtId="200" fontId="4" fillId="0" borderId="0" xfId="71" applyNumberFormat="1" applyFont="1" applyBorder="1" applyAlignment="1" applyProtection="1">
      <alignment vertical="top"/>
      <protection hidden="1"/>
    </xf>
    <xf numFmtId="187" fontId="47" fillId="0" borderId="50" xfId="42" applyNumberFormat="1" applyFont="1" applyBorder="1" applyAlignment="1">
      <alignment horizontal="right"/>
    </xf>
    <xf numFmtId="196" fontId="48" fillId="0" borderId="60" xfId="42" applyNumberFormat="1" applyFont="1" applyBorder="1" applyAlignment="1">
      <alignment/>
    </xf>
    <xf numFmtId="38" fontId="2" fillId="0" borderId="40" xfId="71" applyNumberFormat="1" applyFont="1" applyFill="1" applyBorder="1" applyAlignment="1" applyProtection="1">
      <alignment vertical="top"/>
      <protection hidden="1" locked="0"/>
    </xf>
    <xf numFmtId="196" fontId="48" fillId="0" borderId="50" xfId="42" applyNumberFormat="1" applyFont="1" applyBorder="1" applyAlignment="1">
      <alignment/>
    </xf>
    <xf numFmtId="37" fontId="46" fillId="0" borderId="50" xfId="0" applyNumberFormat="1" applyFont="1" applyBorder="1" applyAlignment="1">
      <alignment horizontal="right"/>
    </xf>
    <xf numFmtId="37" fontId="45" fillId="0" borderId="50" xfId="0" applyNumberFormat="1" applyFont="1" applyBorder="1" applyAlignment="1">
      <alignment horizontal="right"/>
    </xf>
    <xf numFmtId="49" fontId="45" fillId="0" borderId="50" xfId="0" applyNumberFormat="1" applyFont="1" applyBorder="1" applyAlignment="1">
      <alignment horizontal="right"/>
    </xf>
    <xf numFmtId="0" fontId="0" fillId="0" borderId="0" xfId="62" applyFont="1" applyFill="1" applyAlignment="1">
      <alignment horizontal="justify" vertical="top"/>
      <protection/>
    </xf>
    <xf numFmtId="41" fontId="0" fillId="0" borderId="0" xfId="62" applyNumberFormat="1" applyFont="1" applyFill="1" applyAlignment="1">
      <alignment vertical="top"/>
      <protection/>
    </xf>
    <xf numFmtId="0" fontId="0" fillId="0" borderId="61" xfId="62" applyFont="1" applyFill="1" applyBorder="1" applyAlignment="1">
      <alignment horizontal="center" vertical="top"/>
      <protection/>
    </xf>
    <xf numFmtId="49" fontId="46" fillId="0" borderId="50" xfId="0" applyNumberFormat="1" applyFont="1" applyBorder="1" applyAlignment="1">
      <alignment horizontal="right"/>
    </xf>
    <xf numFmtId="41" fontId="3" fillId="0" borderId="0" xfId="63" applyNumberFormat="1" applyFont="1" applyFill="1" applyAlignment="1">
      <alignment vertical="top"/>
      <protection/>
    </xf>
    <xf numFmtId="0" fontId="49" fillId="0" borderId="0" xfId="71" applyFont="1" applyFill="1" applyBorder="1" applyAlignment="1" applyProtection="1">
      <alignment vertical="top"/>
      <protection hidden="1"/>
    </xf>
    <xf numFmtId="0" fontId="49" fillId="0" borderId="0" xfId="71" applyNumberFormat="1" applyFont="1" applyFill="1" applyBorder="1" applyAlignment="1" applyProtection="1">
      <alignment vertical="top"/>
      <protection hidden="1"/>
    </xf>
    <xf numFmtId="0" fontId="15" fillId="0" borderId="0" xfId="71" applyNumberFormat="1" applyFont="1" applyFill="1" applyBorder="1" applyAlignment="1" applyProtection="1">
      <alignment vertical="top"/>
      <protection hidden="1"/>
    </xf>
    <xf numFmtId="0" fontId="4" fillId="0" borderId="0" xfId="71" applyFont="1" applyBorder="1" applyAlignment="1" applyProtection="1">
      <alignment vertical="center"/>
      <protection hidden="1"/>
    </xf>
    <xf numFmtId="0" fontId="4" fillId="0" borderId="0" xfId="71" applyFont="1" applyFill="1" applyBorder="1" applyAlignment="1" applyProtection="1">
      <alignment vertical="center"/>
      <protection hidden="1"/>
    </xf>
    <xf numFmtId="0" fontId="5" fillId="0" borderId="0" xfId="71" applyFont="1" applyFill="1" applyBorder="1" applyAlignment="1" applyProtection="1">
      <alignment vertical="center"/>
      <protection hidden="1"/>
    </xf>
    <xf numFmtId="38" fontId="5" fillId="0" borderId="0" xfId="71" applyNumberFormat="1" applyFont="1" applyFill="1" applyBorder="1" applyAlignment="1" applyProtection="1">
      <alignment vertical="center"/>
      <protection hidden="1"/>
    </xf>
    <xf numFmtId="196" fontId="50" fillId="0" borderId="50" xfId="42" applyNumberFormat="1" applyFont="1" applyBorder="1" applyAlignment="1">
      <alignment vertical="center"/>
    </xf>
    <xf numFmtId="41" fontId="4" fillId="0" borderId="0" xfId="71" applyNumberFormat="1" applyFont="1" applyFill="1" applyAlignment="1" applyProtection="1">
      <alignment horizontal="center" vertical="top"/>
      <protection locked="0"/>
    </xf>
    <xf numFmtId="0" fontId="2" fillId="0" borderId="22" xfId="71" applyNumberFormat="1" applyFont="1" applyFill="1" applyBorder="1" applyAlignment="1" applyProtection="1" quotePrefix="1">
      <alignment horizontal="left" vertical="top" wrapText="1"/>
      <protection hidden="1"/>
    </xf>
    <xf numFmtId="41" fontId="0" fillId="0" borderId="0" xfId="43" applyFont="1" applyFill="1" applyAlignment="1" applyProtection="1">
      <alignment vertical="top"/>
      <protection hidden="1"/>
    </xf>
    <xf numFmtId="14" fontId="0" fillId="35" borderId="0" xfId="68" applyNumberFormat="1" applyFont="1" applyFill="1" applyBorder="1" applyAlignment="1" applyProtection="1">
      <alignment horizontal="left"/>
      <protection hidden="1"/>
    </xf>
    <xf numFmtId="3" fontId="46" fillId="0" borderId="50" xfId="0" applyNumberFormat="1" applyFont="1" applyBorder="1" applyAlignment="1">
      <alignment horizontal="right"/>
    </xf>
    <xf numFmtId="41" fontId="2" fillId="0" borderId="0" xfId="71" applyNumberFormat="1" applyFont="1" applyFill="1" applyBorder="1" applyAlignment="1" applyProtection="1">
      <alignment/>
      <protection hidden="1"/>
    </xf>
    <xf numFmtId="196" fontId="45" fillId="0" borderId="50" xfId="42" applyNumberFormat="1" applyFont="1" applyBorder="1" applyAlignment="1">
      <alignment horizontal="right"/>
    </xf>
    <xf numFmtId="196" fontId="46" fillId="0" borderId="50" xfId="42" applyNumberFormat="1" applyFont="1" applyBorder="1" applyAlignment="1">
      <alignment horizontal="right"/>
    </xf>
    <xf numFmtId="196" fontId="46" fillId="0" borderId="60" xfId="42" applyNumberFormat="1" applyFont="1" applyBorder="1" applyAlignment="1">
      <alignment horizontal="right"/>
    </xf>
    <xf numFmtId="196" fontId="45" fillId="0" borderId="60" xfId="42" applyNumberFormat="1" applyFont="1" applyBorder="1" applyAlignment="1">
      <alignment horizontal="right"/>
    </xf>
    <xf numFmtId="14" fontId="0" fillId="0" borderId="0" xfId="63" applyNumberFormat="1" applyFont="1" applyFill="1" applyBorder="1" applyAlignment="1" quotePrefix="1">
      <alignment vertical="top"/>
      <protection/>
    </xf>
    <xf numFmtId="0" fontId="0" fillId="0" borderId="0" xfId="63" applyNumberFormat="1" applyFont="1" applyFill="1" applyBorder="1" applyAlignment="1" quotePrefix="1">
      <alignment vertical="top"/>
      <protection/>
    </xf>
    <xf numFmtId="0" fontId="0" fillId="0" borderId="10" xfId="63" applyNumberFormat="1" applyFont="1" applyFill="1" applyBorder="1" applyAlignment="1" quotePrefix="1">
      <alignment horizontal="center" vertical="top"/>
      <protection/>
    </xf>
    <xf numFmtId="0" fontId="0" fillId="0" borderId="10" xfId="63" applyNumberFormat="1" applyFont="1" applyFill="1" applyBorder="1" applyAlignment="1">
      <alignment horizontal="right" vertical="top"/>
      <protection/>
    </xf>
    <xf numFmtId="0" fontId="0" fillId="0" borderId="10" xfId="63" applyNumberFormat="1" applyFont="1" applyFill="1" applyBorder="1" applyAlignment="1" quotePrefix="1">
      <alignment horizontal="right" vertical="top"/>
      <protection/>
    </xf>
    <xf numFmtId="14" fontId="0" fillId="0" borderId="10" xfId="63" applyNumberFormat="1" applyFont="1" applyFill="1" applyBorder="1" applyAlignment="1" quotePrefix="1">
      <alignment horizontal="center" vertical="top"/>
      <protection/>
    </xf>
    <xf numFmtId="0" fontId="0" fillId="0" borderId="10" xfId="63" applyNumberFormat="1" applyFont="1" applyFill="1" applyBorder="1" applyAlignment="1">
      <alignment horizontal="center" vertical="top"/>
      <protection/>
    </xf>
    <xf numFmtId="0" fontId="0" fillId="0" borderId="10" xfId="63" applyNumberFormat="1" applyFont="1" applyFill="1" applyBorder="1" applyAlignment="1">
      <alignment horizontal="left" vertical="top"/>
      <protection/>
    </xf>
    <xf numFmtId="14" fontId="0" fillId="0" borderId="10" xfId="63" applyNumberFormat="1" applyFont="1" applyFill="1" applyBorder="1" applyAlignment="1" quotePrefix="1">
      <alignment horizontal="right" vertical="top"/>
      <protection/>
    </xf>
    <xf numFmtId="41" fontId="2" fillId="0" borderId="0" xfId="63" applyNumberFormat="1" applyFont="1" applyFill="1" applyBorder="1" applyAlignment="1">
      <alignment vertical="top"/>
      <protection/>
    </xf>
    <xf numFmtId="0" fontId="0" fillId="0" borderId="0" xfId="63" applyNumberFormat="1" applyFont="1" applyFill="1" applyAlignment="1">
      <alignment horizontal="center" vertical="top"/>
      <protection/>
    </xf>
    <xf numFmtId="0" fontId="3" fillId="0" borderId="0" xfId="63" applyNumberFormat="1" applyFont="1" applyFill="1" applyAlignment="1">
      <alignment horizontal="right"/>
      <protection/>
    </xf>
    <xf numFmtId="0" fontId="3" fillId="0" borderId="0" xfId="63" applyNumberFormat="1" applyFont="1" applyFill="1" applyAlignment="1">
      <alignment horizontal="left"/>
      <protection/>
    </xf>
    <xf numFmtId="199" fontId="0" fillId="0" borderId="0" xfId="71" applyNumberFormat="1" applyFont="1" applyFill="1" applyAlignment="1" applyProtection="1">
      <alignment vertical="top"/>
      <protection hidden="1"/>
    </xf>
    <xf numFmtId="38" fontId="0" fillId="35" borderId="0" xfId="63" applyNumberFormat="1" applyFont="1" applyFill="1" applyAlignment="1">
      <alignment vertical="top"/>
      <protection/>
    </xf>
    <xf numFmtId="41" fontId="39" fillId="0" borderId="0" xfId="63" applyNumberFormat="1" applyFont="1" applyFill="1" applyBorder="1" applyAlignment="1">
      <alignment vertical="top"/>
      <protection/>
    </xf>
    <xf numFmtId="0" fontId="3" fillId="0" borderId="0" xfId="63" applyNumberFormat="1" applyFont="1" applyFill="1" applyAlignment="1">
      <alignment horizontal="left" vertical="center"/>
      <protection/>
    </xf>
    <xf numFmtId="0" fontId="3" fillId="0" borderId="0" xfId="63" applyNumberFormat="1" applyFont="1" applyFill="1" applyAlignment="1">
      <alignment vertical="center"/>
      <protection/>
    </xf>
    <xf numFmtId="196" fontId="45" fillId="0" borderId="50" xfId="42" applyNumberFormat="1" applyFont="1" applyBorder="1" applyAlignment="1">
      <alignment horizontal="right"/>
    </xf>
    <xf numFmtId="0" fontId="3" fillId="0" borderId="0" xfId="71" applyFont="1" applyBorder="1" applyAlignment="1" applyProtection="1">
      <alignment/>
      <protection hidden="1"/>
    </xf>
    <xf numFmtId="3" fontId="5" fillId="0" borderId="0" xfId="71" applyNumberFormat="1" applyFont="1" applyBorder="1" applyAlignment="1" applyProtection="1">
      <alignment vertical="top"/>
      <protection hidden="1"/>
    </xf>
    <xf numFmtId="0" fontId="0" fillId="0" borderId="0" xfId="63" applyNumberFormat="1" applyFont="1" applyFill="1" applyAlignment="1">
      <alignment horizontal="left" vertical="top" wrapText="1"/>
      <protection/>
    </xf>
    <xf numFmtId="187" fontId="31" fillId="35" borderId="0" xfId="42" applyNumberFormat="1" applyFont="1" applyFill="1" applyAlignment="1">
      <alignment vertical="top"/>
    </xf>
    <xf numFmtId="187" fontId="31" fillId="0" borderId="0" xfId="63" applyNumberFormat="1" applyFont="1" applyFill="1" applyAlignment="1">
      <alignment vertical="top"/>
      <protection/>
    </xf>
    <xf numFmtId="41" fontId="26" fillId="0" borderId="0" xfId="63" applyNumberFormat="1" applyFont="1" applyFill="1" applyAlignment="1">
      <alignment vertical="top"/>
      <protection/>
    </xf>
    <xf numFmtId="40" fontId="20" fillId="38" borderId="22" xfId="71" applyNumberFormat="1" applyFont="1" applyFill="1" applyBorder="1" applyAlignment="1" applyProtection="1">
      <alignment horizontal="right" vertical="top" wrapText="1"/>
      <protection hidden="1" locked="0"/>
    </xf>
    <xf numFmtId="40" fontId="0" fillId="0" borderId="22" xfId="71" applyNumberFormat="1" applyFont="1" applyFill="1" applyBorder="1" applyAlignment="1" applyProtection="1">
      <alignment horizontal="right" vertical="top" wrapText="1"/>
      <protection hidden="1"/>
    </xf>
    <xf numFmtId="0" fontId="0" fillId="0" borderId="0" xfId="63" applyNumberFormat="1" applyFont="1" applyFill="1" applyAlignment="1">
      <alignment horizontal="justify" vertical="top"/>
      <protection/>
    </xf>
    <xf numFmtId="43" fontId="0" fillId="0" borderId="50" xfId="42" applyFont="1" applyFill="1" applyBorder="1" applyAlignment="1">
      <alignment horizontal="justify" vertical="center" wrapText="1"/>
    </xf>
    <xf numFmtId="196" fontId="0" fillId="0" borderId="50" xfId="62" applyNumberFormat="1" applyFont="1" applyFill="1" applyBorder="1" applyAlignment="1">
      <alignment horizontal="justify" vertical="center" wrapText="1"/>
      <protection/>
    </xf>
    <xf numFmtId="171" fontId="0" fillId="0" borderId="50" xfId="62" applyNumberFormat="1" applyFont="1" applyFill="1" applyBorder="1" applyAlignment="1">
      <alignment vertical="center"/>
      <protection/>
    </xf>
    <xf numFmtId="37" fontId="3" fillId="0" borderId="0" xfId="63" applyNumberFormat="1" applyFont="1" applyFill="1" applyAlignment="1">
      <alignment vertical="top"/>
      <protection/>
    </xf>
    <xf numFmtId="41" fontId="0" fillId="35" borderId="0" xfId="63" applyNumberFormat="1" applyFont="1" applyFill="1" applyAlignment="1">
      <alignment vertical="top"/>
      <protection/>
    </xf>
    <xf numFmtId="0" fontId="26" fillId="0" borderId="0" xfId="63" applyNumberFormat="1" applyFont="1" applyFill="1" applyAlignment="1">
      <alignment horizontal="right" vertical="top"/>
      <protection/>
    </xf>
    <xf numFmtId="0" fontId="24" fillId="38" borderId="0" xfId="0" applyFont="1" applyFill="1" applyAlignment="1">
      <alignment horizontal="left" vertical="top"/>
    </xf>
    <xf numFmtId="0" fontId="9" fillId="38" borderId="0" xfId="0" applyFont="1" applyFill="1" applyAlignment="1">
      <alignment horizontal="left" vertical="top"/>
    </xf>
    <xf numFmtId="0" fontId="31" fillId="39" borderId="0" xfId="69" applyNumberFormat="1" applyFont="1" applyFill="1" applyAlignment="1">
      <alignment vertical="top"/>
      <protection/>
    </xf>
    <xf numFmtId="0" fontId="31" fillId="39" borderId="0" xfId="63" applyNumberFormat="1" applyFont="1" applyFill="1" applyAlignment="1">
      <alignment vertical="top"/>
      <protection/>
    </xf>
    <xf numFmtId="0" fontId="33" fillId="39" borderId="0" xfId="63" applyNumberFormat="1" applyFont="1" applyFill="1" applyAlignment="1">
      <alignment horizontal="right" vertical="top"/>
      <protection/>
    </xf>
    <xf numFmtId="0" fontId="38" fillId="0" borderId="0" xfId="70" applyNumberFormat="1" applyFont="1" applyFill="1" applyAlignment="1">
      <alignment vertical="top"/>
      <protection/>
    </xf>
    <xf numFmtId="0" fontId="0" fillId="0" borderId="0" xfId="63" applyNumberFormat="1" applyFont="1" applyFill="1" applyAlignment="1">
      <alignment vertical="justify"/>
      <protection/>
    </xf>
    <xf numFmtId="41" fontId="0" fillId="0" borderId="0" xfId="63" applyNumberFormat="1" applyFont="1" applyFill="1" applyAlignment="1">
      <alignment horizontal="center" vertical="center"/>
      <protection/>
    </xf>
    <xf numFmtId="41" fontId="39" fillId="0" borderId="0" xfId="63" applyNumberFormat="1" applyFont="1" applyFill="1" applyAlignment="1">
      <alignment vertical="center"/>
      <protection/>
    </xf>
    <xf numFmtId="41" fontId="0" fillId="0" borderId="0" xfId="63" applyNumberFormat="1" applyFont="1" applyFill="1" applyAlignment="1" quotePrefix="1">
      <alignment vertical="center"/>
      <protection/>
    </xf>
    <xf numFmtId="0" fontId="2" fillId="0" borderId="0" xfId="69" applyNumberFormat="1" applyFont="1" applyFill="1" applyAlignment="1">
      <alignment vertical="top"/>
      <protection/>
    </xf>
    <xf numFmtId="37" fontId="2" fillId="0" borderId="0" xfId="63" applyNumberFormat="1" applyFont="1" applyFill="1" applyBorder="1" applyAlignment="1">
      <alignment vertical="top"/>
      <protection/>
    </xf>
    <xf numFmtId="38" fontId="31" fillId="35" borderId="0" xfId="63" applyNumberFormat="1" applyFont="1" applyFill="1" applyAlignment="1">
      <alignment vertical="top"/>
      <protection/>
    </xf>
    <xf numFmtId="14" fontId="0" fillId="35" borderId="0" xfId="68" applyNumberFormat="1" applyFont="1" applyFill="1" applyBorder="1" applyAlignment="1" applyProtection="1">
      <alignment/>
      <protection hidden="1"/>
    </xf>
    <xf numFmtId="0" fontId="0" fillId="0" borderId="0" xfId="71" applyFont="1" applyFill="1" applyBorder="1" applyAlignment="1" applyProtection="1" quotePrefix="1">
      <alignment/>
      <protection hidden="1"/>
    </xf>
    <xf numFmtId="0" fontId="3" fillId="0" borderId="0" xfId="71" applyFont="1" applyFill="1" applyBorder="1" applyAlignment="1" applyProtection="1" quotePrefix="1">
      <alignment/>
      <protection hidden="1"/>
    </xf>
    <xf numFmtId="2" fontId="4" fillId="0" borderId="0" xfId="63" applyNumberFormat="1" applyFont="1" applyFill="1" applyAlignment="1" quotePrefix="1">
      <alignment vertical="top"/>
      <protection/>
    </xf>
    <xf numFmtId="2" fontId="5" fillId="0" borderId="0" xfId="63" applyNumberFormat="1" applyFont="1" applyFill="1" applyAlignment="1" quotePrefix="1">
      <alignment vertical="top"/>
      <protection/>
    </xf>
    <xf numFmtId="0" fontId="49" fillId="0" borderId="10" xfId="71" applyFont="1" applyFill="1" applyBorder="1" applyAlignment="1" applyProtection="1">
      <alignment vertical="top" wrapText="1"/>
      <protection hidden="1"/>
    </xf>
    <xf numFmtId="3" fontId="40" fillId="0" borderId="0" xfId="71" applyNumberFormat="1" applyFont="1" applyBorder="1" applyAlignment="1" applyProtection="1">
      <alignment/>
      <protection hidden="1"/>
    </xf>
    <xf numFmtId="0" fontId="5" fillId="0" borderId="0" xfId="71" applyFont="1" applyFill="1" applyBorder="1" applyAlignment="1" applyProtection="1">
      <alignment vertical="top" wrapText="1"/>
      <protection hidden="1"/>
    </xf>
    <xf numFmtId="0" fontId="2" fillId="0" borderId="0" xfId="71" applyFont="1" applyFill="1" applyBorder="1" applyAlignment="1" applyProtection="1">
      <alignment horizontal="centerContinuous" vertical="top"/>
      <protection hidden="1"/>
    </xf>
    <xf numFmtId="0" fontId="0" fillId="0" borderId="0" xfId="71" applyFont="1" applyBorder="1" applyAlignment="1" applyProtection="1">
      <alignment horizontal="center" vertical="top"/>
      <protection hidden="1"/>
    </xf>
    <xf numFmtId="0" fontId="3" fillId="0" borderId="0" xfId="71" applyFont="1" applyBorder="1" applyAlignment="1" applyProtection="1">
      <alignment horizontal="left" vertical="top"/>
      <protection hidden="1"/>
    </xf>
    <xf numFmtId="0" fontId="0" fillId="0" borderId="0" xfId="69" applyNumberFormat="1" applyFont="1" applyFill="1" applyAlignment="1">
      <alignment horizontal="left" vertical="top" wrapText="1"/>
      <protection/>
    </xf>
    <xf numFmtId="0" fontId="4" fillId="0" borderId="0" xfId="69" applyNumberFormat="1" applyFont="1" applyFill="1" applyBorder="1" applyAlignment="1">
      <alignment vertical="top" shrinkToFit="1"/>
      <protection/>
    </xf>
    <xf numFmtId="41" fontId="51" fillId="0" borderId="0" xfId="69" applyNumberFormat="1" applyFont="1" applyFill="1" applyAlignment="1">
      <alignment vertical="top" shrinkToFit="1"/>
      <protection/>
    </xf>
    <xf numFmtId="41" fontId="41" fillId="0" borderId="0" xfId="69" applyNumberFormat="1" applyFont="1" applyFill="1" applyBorder="1" applyAlignment="1">
      <alignment vertical="top" shrinkToFit="1"/>
      <protection/>
    </xf>
    <xf numFmtId="0" fontId="36" fillId="0" borderId="0" xfId="70" applyNumberFormat="1" applyFont="1" applyFill="1" applyAlignment="1">
      <alignment horizontal="left" vertical="top"/>
      <protection/>
    </xf>
    <xf numFmtId="41" fontId="51" fillId="0" borderId="10" xfId="69" applyNumberFormat="1" applyFont="1" applyFill="1" applyBorder="1" applyAlignment="1">
      <alignment vertical="top" shrinkToFit="1"/>
      <protection/>
    </xf>
    <xf numFmtId="0" fontId="25" fillId="0" borderId="0" xfId="63" applyNumberFormat="1" applyFont="1" applyFill="1" applyAlignment="1">
      <alignment vertical="top"/>
      <protection/>
    </xf>
    <xf numFmtId="0" fontId="30" fillId="0" borderId="0" xfId="63" applyNumberFormat="1" applyFont="1" applyAlignment="1">
      <alignment vertical="top"/>
      <protection/>
    </xf>
    <xf numFmtId="37" fontId="3" fillId="0" borderId="0" xfId="63" applyNumberFormat="1" applyFont="1" applyFill="1" applyBorder="1" applyAlignment="1">
      <alignment horizontal="right" vertical="top"/>
      <protection/>
    </xf>
    <xf numFmtId="41" fontId="3" fillId="0" borderId="0" xfId="63" applyNumberFormat="1" applyFont="1" applyFill="1" applyAlignment="1">
      <alignment horizontal="center" vertical="top"/>
      <protection/>
    </xf>
    <xf numFmtId="169" fontId="101" fillId="0" borderId="0" xfId="43" applyNumberFormat="1" applyFont="1" applyAlignment="1">
      <alignment/>
    </xf>
    <xf numFmtId="187" fontId="31" fillId="35" borderId="0" xfId="63" applyNumberFormat="1" applyFont="1" applyFill="1" applyAlignment="1">
      <alignment vertical="top"/>
      <protection/>
    </xf>
    <xf numFmtId="37" fontId="41" fillId="0" borderId="0" xfId="69" applyNumberFormat="1" applyFont="1" applyFill="1" applyBorder="1" applyAlignment="1">
      <alignment vertical="top"/>
      <protection/>
    </xf>
    <xf numFmtId="41" fontId="41" fillId="0" borderId="0" xfId="63" applyNumberFormat="1" applyFont="1" applyFill="1" applyBorder="1" applyAlignment="1">
      <alignment vertical="top" shrinkToFit="1"/>
      <protection/>
    </xf>
    <xf numFmtId="3" fontId="3" fillId="0" borderId="0" xfId="63" applyNumberFormat="1" applyFont="1" applyFill="1" applyAlignment="1">
      <alignment horizontal="left" vertical="top"/>
      <protection/>
    </xf>
    <xf numFmtId="2" fontId="2" fillId="0" borderId="0" xfId="63" applyNumberFormat="1" applyFont="1" applyFill="1" applyAlignment="1">
      <alignment vertical="top"/>
      <protection/>
    </xf>
    <xf numFmtId="38" fontId="40" fillId="0" borderId="0" xfId="71" applyNumberFormat="1" applyFont="1" applyFill="1" applyBorder="1" applyAlignment="1" applyProtection="1">
      <alignment/>
      <protection hidden="1"/>
    </xf>
    <xf numFmtId="38" fontId="41" fillId="0" borderId="0" xfId="71" applyNumberFormat="1" applyFont="1" applyFill="1" applyBorder="1" applyAlignment="1" applyProtection="1">
      <alignment vertical="justify"/>
      <protection hidden="1"/>
    </xf>
    <xf numFmtId="41" fontId="41" fillId="0" borderId="0" xfId="69" applyNumberFormat="1" applyFont="1" applyFill="1" applyBorder="1" applyAlignment="1">
      <alignment horizontal="center" vertical="center" shrinkToFit="1"/>
      <protection/>
    </xf>
    <xf numFmtId="37" fontId="41" fillId="0" borderId="0" xfId="69" applyNumberFormat="1" applyFont="1" applyFill="1" applyBorder="1" applyAlignment="1">
      <alignment horizontal="right" vertical="top"/>
      <protection/>
    </xf>
    <xf numFmtId="41" fontId="41" fillId="0" borderId="0" xfId="69" applyNumberFormat="1" applyFont="1" applyFill="1" applyBorder="1" applyAlignment="1">
      <alignment vertical="center" shrinkToFit="1"/>
      <protection/>
    </xf>
    <xf numFmtId="41" fontId="41" fillId="0" borderId="43" xfId="69" applyNumberFormat="1" applyFont="1" applyFill="1" applyBorder="1" applyAlignment="1">
      <alignment horizontal="center" vertical="center" shrinkToFit="1"/>
      <protection/>
    </xf>
    <xf numFmtId="41" fontId="41" fillId="0" borderId="43" xfId="63" applyNumberFormat="1" applyFont="1" applyFill="1" applyBorder="1" applyAlignment="1">
      <alignment vertical="center" shrinkToFit="1"/>
      <protection/>
    </xf>
    <xf numFmtId="0" fontId="0" fillId="0" borderId="0" xfId="71" applyFont="1" applyBorder="1" applyAlignment="1" applyProtection="1">
      <alignment horizontal="left" vertical="top"/>
      <protection hidden="1"/>
    </xf>
    <xf numFmtId="2" fontId="3" fillId="0" borderId="0" xfId="63" applyNumberFormat="1" applyFont="1" applyFill="1" applyAlignment="1">
      <alignment horizontal="left" vertical="top"/>
      <protection/>
    </xf>
    <xf numFmtId="0" fontId="3" fillId="0" borderId="0" xfId="71" applyFont="1" applyBorder="1" applyAlignment="1" applyProtection="1">
      <alignment horizontal="center" vertical="top"/>
      <protection hidden="1"/>
    </xf>
    <xf numFmtId="38" fontId="49" fillId="0" borderId="0" xfId="71" applyNumberFormat="1" applyFont="1" applyFill="1" applyBorder="1" applyAlignment="1" applyProtection="1">
      <alignment vertical="justify"/>
      <protection hidden="1"/>
    </xf>
    <xf numFmtId="0" fontId="49" fillId="0" borderId="0" xfId="71" applyFont="1" applyFill="1" applyBorder="1" applyAlignment="1" applyProtection="1">
      <alignment horizontal="right" vertical="top"/>
      <protection hidden="1"/>
    </xf>
    <xf numFmtId="0" fontId="3" fillId="0" borderId="0" xfId="0" applyFont="1" applyFill="1" applyBorder="1" applyAlignment="1">
      <alignment horizontal="left"/>
    </xf>
    <xf numFmtId="0" fontId="3" fillId="0" borderId="0" xfId="63" applyNumberFormat="1" applyFont="1" applyFill="1" applyBorder="1" applyAlignment="1">
      <alignment horizontal="left"/>
      <protection/>
    </xf>
    <xf numFmtId="214" fontId="3" fillId="0" borderId="0" xfId="0" applyNumberFormat="1" applyFont="1" applyFill="1" applyBorder="1" applyAlignment="1">
      <alignment horizontal="left"/>
    </xf>
    <xf numFmtId="214" fontId="0" fillId="0" borderId="0" xfId="0" applyNumberFormat="1" applyFont="1" applyFill="1" applyBorder="1" applyAlignment="1">
      <alignment horizontal="justify" wrapText="1"/>
    </xf>
    <xf numFmtId="0" fontId="3" fillId="0" borderId="0" xfId="0" applyFont="1" applyFill="1" applyAlignment="1">
      <alignment horizontal="left"/>
    </xf>
    <xf numFmtId="214" fontId="0" fillId="0" borderId="18" xfId="0" applyNumberFormat="1" applyFont="1" applyFill="1" applyBorder="1" applyAlignment="1">
      <alignment horizontal="justify" wrapText="1"/>
    </xf>
    <xf numFmtId="0" fontId="3" fillId="0" borderId="18" xfId="0"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0" xfId="63" applyNumberFormat="1" applyFont="1" applyFill="1" applyBorder="1" applyAlignment="1">
      <alignment vertical="center"/>
      <protection/>
    </xf>
    <xf numFmtId="214" fontId="0" fillId="0" borderId="0" xfId="47" applyNumberFormat="1" applyFont="1" applyFill="1" applyBorder="1" applyAlignment="1">
      <alignment vertical="center"/>
    </xf>
    <xf numFmtId="214" fontId="0" fillId="0" borderId="0" xfId="0" applyNumberFormat="1" applyFont="1" applyFill="1" applyBorder="1" applyAlignment="1">
      <alignment horizontal="justify" vertical="center" wrapText="1"/>
    </xf>
    <xf numFmtId="0" fontId="0" fillId="0" borderId="0" xfId="0" applyFont="1" applyFill="1" applyBorder="1" applyAlignment="1">
      <alignment horizontal="left" vertical="center" wrapText="1"/>
    </xf>
    <xf numFmtId="214" fontId="0" fillId="0" borderId="15" xfId="0" applyNumberFormat="1" applyFont="1" applyFill="1" applyBorder="1" applyAlignment="1">
      <alignment wrapText="1"/>
    </xf>
    <xf numFmtId="214" fontId="0" fillId="0" borderId="0" xfId="0" applyNumberFormat="1" applyFont="1" applyFill="1" applyBorder="1" applyAlignment="1">
      <alignment horizont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214" fontId="3" fillId="0" borderId="0" xfId="0" applyNumberFormat="1" applyFont="1" applyFill="1" applyBorder="1" applyAlignment="1">
      <alignment horizontal="justify" wrapText="1"/>
    </xf>
    <xf numFmtId="0" fontId="4" fillId="0" borderId="0" xfId="0" applyFont="1" applyFill="1" applyBorder="1" applyAlignment="1">
      <alignment vertical="center"/>
    </xf>
    <xf numFmtId="187" fontId="3" fillId="0" borderId="0" xfId="42" applyNumberFormat="1" applyFont="1" applyFill="1" applyBorder="1" applyAlignment="1">
      <alignment horizontal="right"/>
    </xf>
    <xf numFmtId="14" fontId="3" fillId="0" borderId="0" xfId="0" applyNumberFormat="1" applyFont="1" applyFill="1" applyBorder="1" applyAlignment="1">
      <alignment wrapText="1"/>
    </xf>
    <xf numFmtId="0" fontId="52" fillId="0" borderId="0" xfId="0" applyFont="1" applyFill="1" applyAlignment="1">
      <alignment/>
    </xf>
    <xf numFmtId="14" fontId="3" fillId="0" borderId="0" xfId="0" applyNumberFormat="1" applyFont="1" applyFill="1" applyBorder="1" applyAlignment="1">
      <alignment horizontal="center" wrapText="1"/>
    </xf>
    <xf numFmtId="0" fontId="0" fillId="0" borderId="0" xfId="0" applyFont="1" applyFill="1" applyBorder="1" applyAlignment="1">
      <alignment horizontal="justify" vertical="center" wrapText="1"/>
    </xf>
    <xf numFmtId="214" fontId="3" fillId="0" borderId="0" xfId="0" applyNumberFormat="1" applyFont="1" applyFill="1" applyBorder="1" applyAlignment="1">
      <alignment horizontal="right" wrapText="1"/>
    </xf>
    <xf numFmtId="0" fontId="0" fillId="0" borderId="0" xfId="0" applyNumberFormat="1" applyFont="1" applyFill="1" applyBorder="1" applyAlignment="1">
      <alignment horizontal="left" vertical="center" wrapText="1"/>
    </xf>
    <xf numFmtId="3" fontId="5" fillId="0" borderId="0" xfId="61" applyNumberFormat="1" applyFont="1" applyBorder="1">
      <alignment/>
      <protection/>
    </xf>
    <xf numFmtId="0" fontId="5" fillId="0" borderId="0" xfId="61" applyFont="1" applyBorder="1">
      <alignment/>
      <protection/>
    </xf>
    <xf numFmtId="0" fontId="4" fillId="0" borderId="0" xfId="61" applyFont="1" applyBorder="1">
      <alignment/>
      <protection/>
    </xf>
    <xf numFmtId="0" fontId="0" fillId="0" borderId="0" xfId="61">
      <alignment/>
      <protection/>
    </xf>
    <xf numFmtId="3" fontId="5" fillId="0" borderId="10" xfId="61" applyNumberFormat="1" applyFont="1" applyBorder="1">
      <alignment/>
      <protection/>
    </xf>
    <xf numFmtId="0" fontId="5" fillId="0" borderId="10" xfId="61" applyFont="1" applyBorder="1">
      <alignment/>
      <protection/>
    </xf>
    <xf numFmtId="0" fontId="4" fillId="0" borderId="10" xfId="61" applyFont="1" applyBorder="1">
      <alignment/>
      <protection/>
    </xf>
    <xf numFmtId="3" fontId="3" fillId="0" borderId="0" xfId="61" applyNumberFormat="1" applyFont="1">
      <alignment/>
      <protection/>
    </xf>
    <xf numFmtId="0" fontId="3" fillId="0" borderId="0" xfId="61" applyFont="1">
      <alignment/>
      <protection/>
    </xf>
    <xf numFmtId="0" fontId="0" fillId="0" borderId="0" xfId="61" applyFont="1">
      <alignment/>
      <protection/>
    </xf>
    <xf numFmtId="0" fontId="3" fillId="0" borderId="0" xfId="61" applyFont="1" applyAlignment="1">
      <alignment horizontal="right"/>
      <protection/>
    </xf>
    <xf numFmtId="0" fontId="0" fillId="0" borderId="0" xfId="61" applyAlignment="1">
      <alignment horizontal="left" wrapText="1"/>
      <protection/>
    </xf>
    <xf numFmtId="0" fontId="3" fillId="0" borderId="0" xfId="61" applyFont="1" applyAlignment="1">
      <alignment horizontal="left" wrapText="1"/>
      <protection/>
    </xf>
    <xf numFmtId="0" fontId="0" fillId="39" borderId="0" xfId="61" applyFill="1">
      <alignment/>
      <protection/>
    </xf>
    <xf numFmtId="41" fontId="0" fillId="0" borderId="0" xfId="44" applyFont="1" applyBorder="1" applyAlignment="1">
      <alignment horizontal="center"/>
    </xf>
    <xf numFmtId="41" fontId="0" fillId="0" borderId="0" xfId="44" applyFont="1" applyBorder="1" applyAlignment="1">
      <alignment/>
    </xf>
    <xf numFmtId="0" fontId="0" fillId="0" borderId="0" xfId="61" applyBorder="1">
      <alignment/>
      <protection/>
    </xf>
    <xf numFmtId="0" fontId="0" fillId="0" borderId="0" xfId="61" applyAlignment="1">
      <alignment horizontal="center"/>
      <protection/>
    </xf>
    <xf numFmtId="41" fontId="0" fillId="0" borderId="0" xfId="43" applyFont="1" applyAlignment="1">
      <alignment/>
    </xf>
    <xf numFmtId="41" fontId="0" fillId="39" borderId="0" xfId="43" applyFont="1" applyFill="1" applyAlignment="1">
      <alignment/>
    </xf>
    <xf numFmtId="41" fontId="3" fillId="0" borderId="0" xfId="43" applyFont="1" applyAlignment="1">
      <alignment/>
    </xf>
    <xf numFmtId="0" fontId="26" fillId="39" borderId="10" xfId="63" applyNumberFormat="1" applyFont="1" applyFill="1" applyBorder="1" applyAlignment="1" quotePrefix="1">
      <alignment horizontal="right" vertical="justify"/>
      <protection/>
    </xf>
    <xf numFmtId="0" fontId="0" fillId="39" borderId="10" xfId="63" applyNumberFormat="1" applyFont="1" applyFill="1" applyBorder="1" applyAlignment="1">
      <alignment horizontal="right" vertical="top"/>
      <protection/>
    </xf>
    <xf numFmtId="0" fontId="39" fillId="0" borderId="0" xfId="0" applyFont="1" applyBorder="1" applyAlignment="1">
      <alignment horizontal="left" vertical="top" wrapText="1"/>
    </xf>
    <xf numFmtId="41" fontId="39" fillId="0" borderId="0" xfId="43" applyFont="1" applyBorder="1" applyAlignment="1">
      <alignment horizontal="center" vertical="center" wrapText="1"/>
    </xf>
    <xf numFmtId="41" fontId="3" fillId="39" borderId="0" xfId="43" applyFont="1" applyFill="1" applyBorder="1" applyAlignment="1">
      <alignment horizontal="center"/>
    </xf>
    <xf numFmtId="0" fontId="3" fillId="0" borderId="0" xfId="61" applyFont="1" applyAlignment="1">
      <alignment horizontal="center"/>
      <protection/>
    </xf>
    <xf numFmtId="0" fontId="0" fillId="0" borderId="0" xfId="0" applyFont="1" applyBorder="1" applyAlignment="1">
      <alignment horizontal="left" vertical="center" wrapText="1"/>
    </xf>
    <xf numFmtId="41" fontId="0" fillId="0" borderId="0" xfId="45" applyFont="1" applyBorder="1" applyAlignment="1">
      <alignment horizontal="center"/>
    </xf>
    <xf numFmtId="41" fontId="0" fillId="39" borderId="0" xfId="45" applyFont="1" applyFill="1" applyBorder="1" applyAlignment="1">
      <alignment horizontal="center"/>
    </xf>
    <xf numFmtId="41" fontId="3" fillId="0" borderId="0" xfId="45" applyFont="1" applyBorder="1" applyAlignment="1">
      <alignment horizontal="center"/>
    </xf>
    <xf numFmtId="0" fontId="0" fillId="39" borderId="0" xfId="0" applyFill="1" applyAlignment="1">
      <alignment/>
    </xf>
    <xf numFmtId="0" fontId="0" fillId="0" borderId="0" xfId="0" applyBorder="1" applyAlignment="1">
      <alignment/>
    </xf>
    <xf numFmtId="0" fontId="0" fillId="0" borderId="0" xfId="0" applyBorder="1" applyAlignment="1">
      <alignment/>
    </xf>
    <xf numFmtId="41" fontId="0" fillId="0" borderId="0" xfId="43" applyFont="1" applyBorder="1" applyAlignment="1">
      <alignment/>
    </xf>
    <xf numFmtId="41" fontId="0" fillId="0" borderId="0" xfId="0" applyNumberFormat="1" applyAlignment="1">
      <alignment/>
    </xf>
    <xf numFmtId="41" fontId="31" fillId="35" borderId="0" xfId="43" applyFont="1" applyFill="1" applyAlignment="1">
      <alignment vertical="top"/>
    </xf>
    <xf numFmtId="38" fontId="40" fillId="0" borderId="0" xfId="71" applyNumberFormat="1" applyFont="1" applyFill="1" applyBorder="1" applyAlignment="1" applyProtection="1">
      <alignment horizontal="left"/>
      <protection hidden="1"/>
    </xf>
    <xf numFmtId="0" fontId="0" fillId="0" borderId="0" xfId="63" applyNumberFormat="1" applyFont="1" applyFill="1" applyAlignment="1">
      <alignment horizontal="justify" vertical="top" wrapText="1"/>
      <protection/>
    </xf>
    <xf numFmtId="0" fontId="53" fillId="0" borderId="10" xfId="71" applyFont="1" applyFill="1" applyBorder="1" applyAlignment="1" applyProtection="1">
      <alignment vertical="top"/>
      <protection hidden="1"/>
    </xf>
    <xf numFmtId="0" fontId="53" fillId="0" borderId="10" xfId="71" applyFont="1" applyFill="1" applyBorder="1" applyAlignment="1" applyProtection="1">
      <alignment vertical="top" wrapText="1"/>
      <protection hidden="1"/>
    </xf>
    <xf numFmtId="0" fontId="53" fillId="0" borderId="10" xfId="71" applyFont="1" applyFill="1" applyBorder="1" applyAlignment="1" applyProtection="1">
      <alignment horizontal="right" vertical="top"/>
      <protection hidden="1"/>
    </xf>
    <xf numFmtId="0" fontId="32" fillId="0" borderId="0" xfId="63" applyNumberFormat="1" applyFont="1" applyFill="1" applyAlignment="1">
      <alignment horizontal="left" vertical="top"/>
      <protection/>
    </xf>
    <xf numFmtId="0" fontId="17" fillId="0" borderId="0" xfId="69" applyNumberFormat="1" applyFont="1" applyFill="1" applyBorder="1" applyAlignment="1">
      <alignment vertical="top"/>
      <protection/>
    </xf>
    <xf numFmtId="0" fontId="54" fillId="0" borderId="0" xfId="63" applyNumberFormat="1" applyFont="1" applyAlignment="1">
      <alignment vertical="top"/>
      <protection/>
    </xf>
    <xf numFmtId="0" fontId="33" fillId="0" borderId="0" xfId="69" applyNumberFormat="1" applyFont="1" applyFill="1" applyAlignment="1">
      <alignment vertical="top"/>
      <protection/>
    </xf>
    <xf numFmtId="0" fontId="33" fillId="35" borderId="0" xfId="63" applyNumberFormat="1" applyFont="1" applyFill="1" applyAlignment="1">
      <alignment vertical="top"/>
      <protection/>
    </xf>
    <xf numFmtId="0" fontId="33" fillId="0" borderId="0" xfId="63" applyNumberFormat="1" applyFont="1" applyAlignment="1">
      <alignment vertical="top"/>
      <protection/>
    </xf>
    <xf numFmtId="0" fontId="17" fillId="0" borderId="0" xfId="69" applyNumberFormat="1" applyFont="1" applyFill="1" applyAlignment="1">
      <alignment vertical="top"/>
      <protection/>
    </xf>
    <xf numFmtId="41" fontId="33" fillId="35" borderId="0" xfId="63" applyNumberFormat="1" applyFont="1" applyFill="1" applyAlignment="1">
      <alignment vertical="top"/>
      <protection/>
    </xf>
    <xf numFmtId="0" fontId="32" fillId="0" borderId="0" xfId="69" applyNumberFormat="1" applyFont="1" applyFill="1" applyAlignment="1">
      <alignment vertical="top"/>
      <protection/>
    </xf>
    <xf numFmtId="0" fontId="19" fillId="0" borderId="0" xfId="0" applyFont="1" applyAlignment="1">
      <alignment/>
    </xf>
    <xf numFmtId="0" fontId="55" fillId="0" borderId="0" xfId="0" applyFont="1" applyAlignment="1">
      <alignment horizontal="center" vertical="top" wrapText="1"/>
    </xf>
    <xf numFmtId="0" fontId="21" fillId="0" borderId="0" xfId="0" applyFont="1" applyAlignment="1">
      <alignment horizontal="center" vertical="top" wrapText="1"/>
    </xf>
    <xf numFmtId="0" fontId="56" fillId="0" borderId="0" xfId="0" applyFont="1" applyAlignment="1">
      <alignment horizontal="center" vertical="top" wrapText="1"/>
    </xf>
    <xf numFmtId="0" fontId="17"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0" fillId="0" borderId="62" xfId="0" applyFont="1" applyBorder="1" applyAlignment="1">
      <alignment horizontal="justify" vertical="top" wrapText="1"/>
    </xf>
    <xf numFmtId="0" fontId="0" fillId="0" borderId="62" xfId="0" applyFont="1" applyBorder="1" applyAlignment="1">
      <alignment horizontal="right" vertical="top" wrapText="1"/>
    </xf>
    <xf numFmtId="0" fontId="30" fillId="0" borderId="0" xfId="0" applyFont="1" applyAlignment="1">
      <alignment horizontal="justify" vertical="top" wrapText="1"/>
    </xf>
    <xf numFmtId="0" fontId="0" fillId="0" borderId="0" xfId="0" applyFont="1" applyAlignment="1">
      <alignment horizontal="right" vertical="top" wrapText="1"/>
    </xf>
    <xf numFmtId="16" fontId="0" fillId="0" borderId="0" xfId="0" applyNumberFormat="1" applyFont="1" applyAlignment="1">
      <alignment horizontal="right" vertical="top" wrapText="1"/>
    </xf>
    <xf numFmtId="0" fontId="31" fillId="0" borderId="0" xfId="0" applyFont="1" applyAlignment="1">
      <alignment horizontal="justify" vertical="top" wrapText="1"/>
    </xf>
    <xf numFmtId="0" fontId="21" fillId="0" borderId="0" xfId="0" applyFont="1" applyAlignment="1">
      <alignment horizontal="center"/>
    </xf>
    <xf numFmtId="0" fontId="31" fillId="0" borderId="0" xfId="0" applyFont="1" applyAlignment="1">
      <alignment horizontal="justify"/>
    </xf>
    <xf numFmtId="0" fontId="30" fillId="0" borderId="0" xfId="0" applyFont="1" applyAlignment="1">
      <alignment horizontal="justify"/>
    </xf>
    <xf numFmtId="0" fontId="57" fillId="0" borderId="0" xfId="0" applyFont="1" applyAlignment="1">
      <alignment horizontal="justify"/>
    </xf>
    <xf numFmtId="0" fontId="31" fillId="0" borderId="0" xfId="0" applyFont="1" applyAlignment="1">
      <alignment/>
    </xf>
    <xf numFmtId="0" fontId="0" fillId="0" borderId="0" xfId="0" applyFont="1" applyAlignment="1">
      <alignment horizontal="justify"/>
    </xf>
    <xf numFmtId="0" fontId="31" fillId="0" borderId="0" xfId="0" applyFont="1" applyAlignment="1">
      <alignment wrapText="1"/>
    </xf>
    <xf numFmtId="0" fontId="3" fillId="0" borderId="0" xfId="0" applyFont="1" applyAlignment="1">
      <alignment horizontal="justify"/>
    </xf>
    <xf numFmtId="0" fontId="2" fillId="0" borderId="0" xfId="0" applyFont="1" applyAlignment="1">
      <alignment horizontal="center" vertical="top" wrapText="1"/>
    </xf>
    <xf numFmtId="0" fontId="3" fillId="0" borderId="0" xfId="0" applyFont="1" applyAlignment="1">
      <alignment horizontal="center" vertical="top" wrapText="1"/>
    </xf>
    <xf numFmtId="0" fontId="0" fillId="0" borderId="0" xfId="0" applyFont="1" applyAlignment="1">
      <alignment horizontal="center" vertical="top" wrapText="1"/>
    </xf>
    <xf numFmtId="0" fontId="30" fillId="0" borderId="0" xfId="0" applyFont="1" applyAlignment="1">
      <alignment/>
    </xf>
    <xf numFmtId="0" fontId="8" fillId="0" borderId="0" xfId="0" applyFont="1" applyAlignment="1">
      <alignment horizontal="center"/>
    </xf>
    <xf numFmtId="0" fontId="39" fillId="0" borderId="0" xfId="0" applyFont="1" applyAlignment="1">
      <alignment horizontal="center"/>
    </xf>
    <xf numFmtId="0" fontId="39" fillId="0" borderId="0" xfId="0" applyFont="1" applyAlignment="1">
      <alignment/>
    </xf>
    <xf numFmtId="0" fontId="33" fillId="0" borderId="0" xfId="0" applyFont="1" applyAlignment="1">
      <alignment horizontal="right"/>
    </xf>
    <xf numFmtId="0" fontId="102" fillId="0" borderId="0" xfId="0" applyFont="1" applyAlignment="1">
      <alignment horizontal="center"/>
    </xf>
    <xf numFmtId="0" fontId="103" fillId="0" borderId="0" xfId="0" applyFont="1" applyAlignment="1">
      <alignment horizontal="justify"/>
    </xf>
    <xf numFmtId="0" fontId="104" fillId="0" borderId="0" xfId="0" applyFont="1" applyAlignment="1">
      <alignment horizontal="center"/>
    </xf>
    <xf numFmtId="0" fontId="30" fillId="0" borderId="0" xfId="0" applyFont="1" applyAlignment="1">
      <alignment horizontal="center"/>
    </xf>
    <xf numFmtId="0" fontId="30" fillId="0" borderId="0" xfId="0" applyFont="1" applyAlignment="1">
      <alignment horizontal="left" indent="4"/>
    </xf>
    <xf numFmtId="0" fontId="105" fillId="0" borderId="0" xfId="0" applyFont="1" applyAlignment="1">
      <alignment/>
    </xf>
    <xf numFmtId="0" fontId="61" fillId="0" borderId="0" xfId="0" applyFont="1" applyAlignment="1">
      <alignment horizontal="justify"/>
    </xf>
    <xf numFmtId="0" fontId="53" fillId="0" borderId="0" xfId="0" applyFont="1" applyAlignment="1">
      <alignment horizontal="justify"/>
    </xf>
    <xf numFmtId="0" fontId="33" fillId="0" borderId="0" xfId="0" applyFont="1" applyAlignment="1">
      <alignment horizontal="justify"/>
    </xf>
    <xf numFmtId="0" fontId="39" fillId="0" borderId="0" xfId="0" applyFont="1" applyAlignment="1">
      <alignment horizontal="justify"/>
    </xf>
    <xf numFmtId="0" fontId="64" fillId="0" borderId="0" xfId="0" applyFont="1" applyAlignment="1">
      <alignment horizontal="justify"/>
    </xf>
    <xf numFmtId="0" fontId="31" fillId="0" borderId="0" xfId="0" applyFont="1" applyAlignment="1">
      <alignment horizontal="right" vertical="top" wrapText="1" indent="4"/>
    </xf>
    <xf numFmtId="0" fontId="65" fillId="0" borderId="0" xfId="0" applyFont="1" applyAlignment="1">
      <alignment horizontal="justify"/>
    </xf>
    <xf numFmtId="0" fontId="2" fillId="0" borderId="0" xfId="0" applyFont="1" applyAlignment="1">
      <alignment horizontal="justify"/>
    </xf>
    <xf numFmtId="0" fontId="66" fillId="0" borderId="0" xfId="0" applyFont="1" applyAlignment="1">
      <alignment horizontal="justify"/>
    </xf>
    <xf numFmtId="0" fontId="49" fillId="0" borderId="0" xfId="0" applyFont="1" applyAlignment="1">
      <alignment horizontal="justify"/>
    </xf>
    <xf numFmtId="0" fontId="0" fillId="0" borderId="0" xfId="71" applyFont="1" applyAlignment="1">
      <alignment horizontal="center" vertical="top"/>
      <protection/>
    </xf>
    <xf numFmtId="0" fontId="3" fillId="0" borderId="63" xfId="71" applyFont="1" applyBorder="1" applyAlignment="1" applyProtection="1">
      <alignment horizontal="center" vertical="top"/>
      <protection hidden="1"/>
    </xf>
    <xf numFmtId="0" fontId="3" fillId="0" borderId="64" xfId="71" applyFont="1" applyBorder="1" applyAlignment="1" applyProtection="1">
      <alignment horizontal="center" vertical="top"/>
      <protection hidden="1"/>
    </xf>
    <xf numFmtId="0" fontId="0" fillId="0" borderId="65" xfId="71" applyFont="1" applyBorder="1" applyAlignment="1" applyProtection="1">
      <alignment horizontal="center" vertical="top"/>
      <protection hidden="1"/>
    </xf>
    <xf numFmtId="0" fontId="0" fillId="0" borderId="64" xfId="71" applyFont="1" applyBorder="1" applyAlignment="1" applyProtection="1">
      <alignment horizontal="center" vertical="top"/>
      <protection hidden="1"/>
    </xf>
    <xf numFmtId="38" fontId="0" fillId="36" borderId="13" xfId="71" applyNumberFormat="1" applyFont="1" applyFill="1" applyBorder="1" applyAlignment="1" applyProtection="1">
      <alignment horizontal="right" vertical="top"/>
      <protection hidden="1"/>
    </xf>
    <xf numFmtId="38" fontId="0" fillId="36" borderId="0" xfId="71" applyNumberFormat="1" applyFont="1" applyFill="1" applyBorder="1" applyAlignment="1" applyProtection="1">
      <alignment horizontal="right" vertical="top"/>
      <protection hidden="1"/>
    </xf>
    <xf numFmtId="38" fontId="0" fillId="36" borderId="66" xfId="71" applyNumberFormat="1" applyFont="1" applyFill="1" applyBorder="1" applyAlignment="1" applyProtection="1">
      <alignment horizontal="right" vertical="top"/>
      <protection hidden="1"/>
    </xf>
    <xf numFmtId="38" fontId="3" fillId="36" borderId="63" xfId="71" applyNumberFormat="1" applyFont="1" applyFill="1" applyBorder="1" applyAlignment="1" applyProtection="1">
      <alignment horizontal="right" vertical="top"/>
      <protection hidden="1"/>
    </xf>
    <xf numFmtId="38" fontId="3" fillId="36" borderId="52" xfId="71" applyNumberFormat="1" applyFont="1" applyFill="1" applyBorder="1" applyAlignment="1" applyProtection="1">
      <alignment horizontal="right" vertical="top"/>
      <protection hidden="1"/>
    </xf>
    <xf numFmtId="38" fontId="3" fillId="36" borderId="67" xfId="71" applyNumberFormat="1" applyFont="1" applyFill="1" applyBorder="1" applyAlignment="1" applyProtection="1">
      <alignment horizontal="right" vertical="top"/>
      <protection hidden="1"/>
    </xf>
    <xf numFmtId="3" fontId="0" fillId="0" borderId="0" xfId="71" applyNumberFormat="1" applyFont="1" applyBorder="1" applyAlignment="1" applyProtection="1">
      <alignment horizontal="right" vertical="top"/>
      <protection locked="0"/>
    </xf>
    <xf numFmtId="0" fontId="0" fillId="0" borderId="13" xfId="71" applyFont="1" applyBorder="1" applyAlignment="1" applyProtection="1">
      <alignment horizontal="center" vertical="top"/>
      <protection locked="0"/>
    </xf>
    <xf numFmtId="0" fontId="0" fillId="0" borderId="12" xfId="71" applyFont="1" applyBorder="1" applyAlignment="1" applyProtection="1">
      <alignment horizontal="center" vertical="top"/>
      <protection locked="0"/>
    </xf>
    <xf numFmtId="3" fontId="0" fillId="0" borderId="13" xfId="71" applyNumberFormat="1" applyFont="1" applyBorder="1" applyAlignment="1" applyProtection="1">
      <alignment horizontal="left" vertical="top"/>
      <protection hidden="1"/>
    </xf>
    <xf numFmtId="0" fontId="0" fillId="0" borderId="0" xfId="71" applyFont="1" applyBorder="1" applyAlignment="1" applyProtection="1">
      <alignment horizontal="left" vertical="top"/>
      <protection hidden="1"/>
    </xf>
    <xf numFmtId="0" fontId="0" fillId="0" borderId="12" xfId="71" applyFont="1" applyBorder="1" applyAlignment="1" applyProtection="1">
      <alignment horizontal="left" vertical="top"/>
      <protection hidden="1"/>
    </xf>
    <xf numFmtId="3" fontId="4" fillId="0" borderId="63" xfId="71" applyNumberFormat="1" applyFont="1" applyBorder="1" applyAlignment="1" applyProtection="1">
      <alignment horizontal="left" vertical="top"/>
      <protection hidden="1"/>
    </xf>
    <xf numFmtId="0" fontId="4" fillId="0" borderId="52" xfId="71" applyFont="1" applyBorder="1" applyAlignment="1" applyProtection="1">
      <alignment horizontal="left" vertical="top"/>
      <protection hidden="1"/>
    </xf>
    <xf numFmtId="3" fontId="3" fillId="0" borderId="0" xfId="71" applyNumberFormat="1" applyFont="1" applyAlignment="1">
      <alignment vertical="top"/>
      <protection/>
    </xf>
    <xf numFmtId="38" fontId="0" fillId="36" borderId="13" xfId="71" applyNumberFormat="1" applyFont="1" applyFill="1" applyBorder="1" applyAlignment="1" applyProtection="1">
      <alignment horizontal="right" vertical="top"/>
      <protection locked="0"/>
    </xf>
    <xf numFmtId="38" fontId="0" fillId="36" borderId="0" xfId="71" applyNumberFormat="1" applyFont="1" applyFill="1" applyBorder="1" applyAlignment="1" applyProtection="1">
      <alignment horizontal="right" vertical="top"/>
      <protection locked="0"/>
    </xf>
    <xf numFmtId="38" fontId="0" fillId="36" borderId="12" xfId="71" applyNumberFormat="1" applyFont="1" applyFill="1" applyBorder="1" applyAlignment="1" applyProtection="1">
      <alignment horizontal="right" vertical="top"/>
      <protection locked="0"/>
    </xf>
    <xf numFmtId="38" fontId="3" fillId="36" borderId="64" xfId="71" applyNumberFormat="1" applyFont="1" applyFill="1" applyBorder="1" applyAlignment="1" applyProtection="1">
      <alignment horizontal="right" vertical="top"/>
      <protection hidden="1"/>
    </xf>
    <xf numFmtId="3" fontId="3" fillId="0" borderId="68" xfId="71" applyNumberFormat="1" applyFont="1" applyBorder="1" applyAlignment="1" applyProtection="1">
      <alignment horizontal="right" vertical="top"/>
      <protection hidden="1"/>
    </xf>
    <xf numFmtId="3" fontId="3" fillId="0" borderId="69" xfId="71" applyNumberFormat="1" applyFont="1" applyBorder="1" applyAlignment="1" applyProtection="1">
      <alignment horizontal="right" vertical="top"/>
      <protection hidden="1"/>
    </xf>
    <xf numFmtId="3" fontId="3" fillId="0" borderId="70" xfId="71" applyNumberFormat="1" applyFont="1" applyBorder="1" applyAlignment="1" applyProtection="1">
      <alignment horizontal="right" vertical="top"/>
      <protection hidden="1"/>
    </xf>
    <xf numFmtId="0" fontId="0" fillId="0" borderId="13" xfId="71" applyFont="1" applyBorder="1" applyAlignment="1" applyProtection="1">
      <alignment horizontal="left" vertical="top"/>
      <protection hidden="1"/>
    </xf>
    <xf numFmtId="3" fontId="3" fillId="0" borderId="68" xfId="71" applyNumberFormat="1" applyFont="1" applyBorder="1" applyAlignment="1" applyProtection="1">
      <alignment horizontal="center" vertical="top"/>
      <protection hidden="1"/>
    </xf>
    <xf numFmtId="3" fontId="3" fillId="0" borderId="71" xfId="71" applyNumberFormat="1" applyFont="1" applyBorder="1" applyAlignment="1" applyProtection="1">
      <alignment horizontal="center" vertical="top"/>
      <protection hidden="1"/>
    </xf>
    <xf numFmtId="3" fontId="5" fillId="0" borderId="68" xfId="71" applyNumberFormat="1" applyFont="1" applyBorder="1" applyAlignment="1" applyProtection="1">
      <alignment vertical="center"/>
      <protection hidden="1"/>
    </xf>
    <xf numFmtId="0" fontId="5" fillId="0" borderId="69" xfId="71" applyFont="1" applyBorder="1" applyAlignment="1" applyProtection="1">
      <alignment vertical="center"/>
      <protection hidden="1"/>
    </xf>
    <xf numFmtId="0" fontId="5" fillId="0" borderId="71" xfId="71" applyFont="1" applyBorder="1" applyAlignment="1" applyProtection="1">
      <alignment vertical="center"/>
      <protection hidden="1"/>
    </xf>
    <xf numFmtId="0" fontId="0" fillId="0" borderId="72" xfId="71" applyFont="1" applyBorder="1" applyAlignment="1" applyProtection="1">
      <alignment horizontal="center" vertical="top"/>
      <protection hidden="1"/>
    </xf>
    <xf numFmtId="0" fontId="0" fillId="0" borderId="12" xfId="71" applyFont="1" applyBorder="1" applyAlignment="1" applyProtection="1">
      <alignment horizontal="center" vertical="top"/>
      <protection hidden="1"/>
    </xf>
    <xf numFmtId="0" fontId="0" fillId="0" borderId="13" xfId="71" applyFont="1" applyBorder="1" applyAlignment="1" applyProtection="1">
      <alignment vertical="top"/>
      <protection hidden="1"/>
    </xf>
    <xf numFmtId="0" fontId="0" fillId="0" borderId="0" xfId="71" applyFont="1" applyBorder="1" applyAlignment="1" applyProtection="1">
      <alignment vertical="top"/>
      <protection hidden="1"/>
    </xf>
    <xf numFmtId="0" fontId="0" fillId="0" borderId="12" xfId="71" applyFont="1" applyBorder="1" applyAlignment="1" applyProtection="1">
      <alignment vertical="top"/>
      <protection hidden="1"/>
    </xf>
    <xf numFmtId="0" fontId="0" fillId="0" borderId="72" xfId="71" applyFont="1" applyBorder="1" applyAlignment="1">
      <alignment horizontal="center" vertical="top"/>
      <protection/>
    </xf>
    <xf numFmtId="0" fontId="0" fillId="0" borderId="12" xfId="71" applyFont="1" applyBorder="1" applyAlignment="1">
      <alignment horizontal="center" vertical="top"/>
      <protection/>
    </xf>
    <xf numFmtId="0" fontId="0" fillId="0" borderId="73" xfId="71" applyFont="1" applyBorder="1" applyAlignment="1">
      <alignment horizontal="center" vertical="top"/>
      <protection/>
    </xf>
    <xf numFmtId="0" fontId="0" fillId="0" borderId="74" xfId="71" applyFont="1" applyBorder="1" applyAlignment="1">
      <alignment horizontal="center" vertical="top"/>
      <protection/>
    </xf>
    <xf numFmtId="0" fontId="0" fillId="0" borderId="75" xfId="71" applyFont="1" applyBorder="1" applyAlignment="1" applyProtection="1">
      <alignment horizontal="center" vertical="top"/>
      <protection hidden="1"/>
    </xf>
    <xf numFmtId="0" fontId="0" fillId="0" borderId="14" xfId="71" applyFont="1" applyBorder="1" applyAlignment="1" applyProtection="1">
      <alignment horizontal="center" vertical="top"/>
      <protection hidden="1"/>
    </xf>
    <xf numFmtId="38" fontId="3" fillId="36" borderId="19" xfId="71" applyNumberFormat="1" applyFont="1" applyFill="1" applyBorder="1" applyAlignment="1" applyProtection="1">
      <alignment vertical="top"/>
      <protection locked="0"/>
    </xf>
    <xf numFmtId="38" fontId="3" fillId="36" borderId="18" xfId="71" applyNumberFormat="1" applyFont="1" applyFill="1" applyBorder="1" applyAlignment="1" applyProtection="1">
      <alignment vertical="top"/>
      <protection locked="0"/>
    </xf>
    <xf numFmtId="38" fontId="3" fillId="36" borderId="17" xfId="71" applyNumberFormat="1" applyFont="1" applyFill="1" applyBorder="1" applyAlignment="1" applyProtection="1">
      <alignment vertical="top"/>
      <protection locked="0"/>
    </xf>
    <xf numFmtId="3" fontId="3" fillId="0" borderId="76" xfId="71" applyNumberFormat="1" applyFont="1" applyBorder="1" applyAlignment="1" applyProtection="1">
      <alignment horizontal="center" vertical="top"/>
      <protection hidden="1"/>
    </xf>
    <xf numFmtId="3" fontId="3" fillId="0" borderId="77" xfId="71" applyNumberFormat="1" applyFont="1" applyBorder="1" applyAlignment="1" applyProtection="1">
      <alignment horizontal="center" vertical="top"/>
      <protection hidden="1"/>
    </xf>
    <xf numFmtId="3" fontId="3" fillId="0" borderId="71" xfId="71" applyNumberFormat="1" applyFont="1" applyBorder="1" applyAlignment="1" applyProtection="1">
      <alignment horizontal="right" vertical="top"/>
      <protection hidden="1"/>
    </xf>
    <xf numFmtId="38" fontId="3" fillId="0" borderId="78" xfId="71" applyNumberFormat="1" applyFont="1" applyBorder="1" applyAlignment="1">
      <alignment vertical="top"/>
      <protection/>
    </xf>
    <xf numFmtId="0" fontId="3" fillId="0" borderId="78" xfId="71" applyFont="1" applyBorder="1" applyAlignment="1">
      <alignment vertical="top"/>
      <protection/>
    </xf>
    <xf numFmtId="38" fontId="3" fillId="0" borderId="61" xfId="71" applyNumberFormat="1" applyFont="1" applyBorder="1" applyAlignment="1">
      <alignment vertical="top"/>
      <protection/>
    </xf>
    <xf numFmtId="0" fontId="3" fillId="0" borderId="61" xfId="71" applyFont="1" applyBorder="1" applyAlignment="1">
      <alignment vertical="top"/>
      <protection/>
    </xf>
    <xf numFmtId="0" fontId="3" fillId="0" borderId="19" xfId="71" applyNumberFormat="1" applyFont="1" applyBorder="1" applyAlignment="1">
      <alignment horizontal="center" vertical="top"/>
      <protection/>
    </xf>
    <xf numFmtId="0" fontId="3" fillId="0" borderId="18" xfId="71" applyFont="1" applyBorder="1" applyAlignment="1">
      <alignment horizontal="center" vertical="top"/>
      <protection/>
    </xf>
    <xf numFmtId="0" fontId="3" fillId="0" borderId="17" xfId="71" applyFont="1" applyBorder="1" applyAlignment="1">
      <alignment horizontal="center" vertical="top"/>
      <protection/>
    </xf>
    <xf numFmtId="0" fontId="0" fillId="0" borderId="15" xfId="71" applyNumberFormat="1" applyFont="1" applyBorder="1" applyAlignment="1">
      <alignment horizontal="center" vertical="top"/>
      <protection/>
    </xf>
    <xf numFmtId="0" fontId="0" fillId="0" borderId="15" xfId="71" applyFont="1" applyBorder="1" applyAlignment="1">
      <alignment horizontal="center" vertical="top"/>
      <protection/>
    </xf>
    <xf numFmtId="0" fontId="0" fillId="0" borderId="11" xfId="71" applyFont="1" applyBorder="1" applyAlignment="1">
      <alignment vertical="top"/>
      <protection/>
    </xf>
    <xf numFmtId="0" fontId="0" fillId="0" borderId="10" xfId="71" applyFont="1" applyBorder="1" applyAlignment="1">
      <alignment vertical="top"/>
      <protection/>
    </xf>
    <xf numFmtId="0" fontId="0" fillId="0" borderId="45" xfId="71" applyFont="1" applyBorder="1" applyAlignment="1">
      <alignment vertical="top"/>
      <protection/>
    </xf>
    <xf numFmtId="180" fontId="0" fillId="0" borderId="13" xfId="71" applyNumberFormat="1" applyFont="1" applyBorder="1" applyAlignment="1" applyProtection="1">
      <alignment vertical="top"/>
      <protection locked="0"/>
    </xf>
    <xf numFmtId="180" fontId="0" fillId="0" borderId="0" xfId="71" applyNumberFormat="1" applyFont="1" applyBorder="1" applyAlignment="1" applyProtection="1">
      <alignment vertical="top"/>
      <protection locked="0"/>
    </xf>
    <xf numFmtId="180" fontId="0" fillId="0" borderId="12" xfId="71" applyNumberFormat="1" applyFont="1" applyBorder="1" applyAlignment="1" applyProtection="1">
      <alignment vertical="top"/>
      <protection locked="0"/>
    </xf>
    <xf numFmtId="180" fontId="0" fillId="0" borderId="79" xfId="71" applyNumberFormat="1" applyFont="1" applyBorder="1" applyAlignment="1" applyProtection="1">
      <alignment vertical="top"/>
      <protection locked="0"/>
    </xf>
    <xf numFmtId="180" fontId="0" fillId="0" borderId="44" xfId="71" applyNumberFormat="1" applyFont="1" applyBorder="1" applyAlignment="1" applyProtection="1">
      <alignment vertical="top"/>
      <protection locked="0"/>
    </xf>
    <xf numFmtId="180" fontId="0" fillId="0" borderId="74" xfId="71" applyNumberFormat="1" applyFont="1" applyBorder="1" applyAlignment="1" applyProtection="1">
      <alignment vertical="top"/>
      <protection locked="0"/>
    </xf>
    <xf numFmtId="0" fontId="0" fillId="0" borderId="23" xfId="71" applyNumberFormat="1" applyFont="1" applyBorder="1" applyAlignment="1">
      <alignment horizontal="center" vertical="top"/>
      <protection/>
    </xf>
    <xf numFmtId="0" fontId="0" fillId="0" borderId="23" xfId="71" applyFont="1" applyBorder="1" applyAlignment="1">
      <alignment horizontal="center" vertical="top"/>
      <protection/>
    </xf>
    <xf numFmtId="0" fontId="3" fillId="0" borderId="23" xfId="71" applyNumberFormat="1" applyFont="1" applyBorder="1" applyAlignment="1">
      <alignment horizontal="center" vertical="top"/>
      <protection/>
    </xf>
    <xf numFmtId="0" fontId="3" fillId="0" borderId="23" xfId="71" applyFont="1" applyBorder="1" applyAlignment="1">
      <alignment horizontal="center" vertical="top"/>
      <protection/>
    </xf>
    <xf numFmtId="0" fontId="3" fillId="0" borderId="80" xfId="71" applyNumberFormat="1" applyFont="1" applyBorder="1" applyAlignment="1">
      <alignment horizontal="center" vertical="top"/>
      <protection/>
    </xf>
    <xf numFmtId="0" fontId="3" fillId="0" borderId="43" xfId="71" applyFont="1" applyBorder="1" applyAlignment="1">
      <alignment horizontal="center" vertical="top"/>
      <protection/>
    </xf>
    <xf numFmtId="0" fontId="3" fillId="0" borderId="81" xfId="71" applyFont="1" applyBorder="1" applyAlignment="1">
      <alignment horizontal="center" vertical="top"/>
      <protection/>
    </xf>
    <xf numFmtId="0" fontId="3" fillId="0" borderId="82" xfId="71" applyFont="1" applyBorder="1" applyAlignment="1">
      <alignment horizontal="center" vertical="top"/>
      <protection/>
    </xf>
    <xf numFmtId="38" fontId="0" fillId="36" borderId="13" xfId="71" applyNumberFormat="1" applyFont="1" applyFill="1" applyBorder="1" applyAlignment="1">
      <alignment vertical="top"/>
      <protection/>
    </xf>
    <xf numFmtId="38" fontId="0" fillId="36" borderId="0" xfId="71" applyNumberFormat="1" applyFont="1" applyFill="1" applyBorder="1" applyAlignment="1">
      <alignment vertical="top"/>
      <protection/>
    </xf>
    <xf numFmtId="38" fontId="0" fillId="36" borderId="12" xfId="71" applyNumberFormat="1" applyFont="1" applyFill="1" applyBorder="1" applyAlignment="1">
      <alignment vertical="top"/>
      <protection/>
    </xf>
    <xf numFmtId="38" fontId="0" fillId="36" borderId="79" xfId="71" applyNumberFormat="1" applyFont="1" applyFill="1" applyBorder="1" applyAlignment="1">
      <alignment vertical="top"/>
      <protection/>
    </xf>
    <xf numFmtId="38" fontId="0" fillId="36" borderId="44" xfId="71" applyNumberFormat="1" applyFont="1" applyFill="1" applyBorder="1" applyAlignment="1">
      <alignment vertical="top"/>
      <protection/>
    </xf>
    <xf numFmtId="38" fontId="0" fillId="36" borderId="74" xfId="71" applyNumberFormat="1" applyFont="1" applyFill="1" applyBorder="1" applyAlignment="1">
      <alignment vertical="top"/>
      <protection/>
    </xf>
    <xf numFmtId="3" fontId="0" fillId="0" borderId="0" xfId="71" applyNumberFormat="1" applyFont="1" applyAlignment="1">
      <alignment horizontal="justify" vertical="top"/>
      <protection/>
    </xf>
    <xf numFmtId="0" fontId="0" fillId="0" borderId="0" xfId="0" applyAlignment="1">
      <alignment horizontal="justify" vertical="top"/>
    </xf>
    <xf numFmtId="0" fontId="3" fillId="0" borderId="0" xfId="71" applyFont="1" applyFill="1" applyBorder="1" applyAlignment="1" applyProtection="1">
      <alignment vertical="top"/>
      <protection hidden="1"/>
    </xf>
    <xf numFmtId="0" fontId="0" fillId="0" borderId="61" xfId="71" applyFont="1" applyFill="1" applyBorder="1" applyAlignment="1" applyProtection="1">
      <alignment vertical="top"/>
      <protection hidden="1"/>
    </xf>
    <xf numFmtId="38" fontId="0" fillId="36" borderId="66" xfId="71" applyNumberFormat="1" applyFont="1" applyFill="1" applyBorder="1" applyAlignment="1">
      <alignment vertical="top"/>
      <protection/>
    </xf>
    <xf numFmtId="38" fontId="0" fillId="36" borderId="83" xfId="71" applyNumberFormat="1" applyFont="1" applyFill="1" applyBorder="1" applyAlignment="1">
      <alignment vertical="top"/>
      <protection/>
    </xf>
    <xf numFmtId="0" fontId="0" fillId="0" borderId="82" xfId="71" applyFont="1" applyBorder="1" applyAlignment="1">
      <alignment horizontal="center" vertical="top"/>
      <protection/>
    </xf>
    <xf numFmtId="0" fontId="0" fillId="0" borderId="13" xfId="71" applyNumberFormat="1" applyFont="1" applyBorder="1" applyAlignment="1">
      <alignment horizontal="left" vertical="top" indent="1"/>
      <protection/>
    </xf>
    <xf numFmtId="0" fontId="0" fillId="0" borderId="0" xfId="71" applyFont="1" applyBorder="1" applyAlignment="1">
      <alignment horizontal="left" vertical="top" indent="1"/>
      <protection/>
    </xf>
    <xf numFmtId="0" fontId="0" fillId="0" borderId="12" xfId="71" applyFont="1" applyBorder="1" applyAlignment="1">
      <alignment horizontal="left" vertical="top" indent="1"/>
      <protection/>
    </xf>
    <xf numFmtId="0" fontId="0" fillId="0" borderId="79" xfId="71" applyNumberFormat="1" applyFont="1" applyBorder="1" applyAlignment="1">
      <alignment horizontal="left" vertical="top" indent="1"/>
      <protection/>
    </xf>
    <xf numFmtId="0" fontId="0" fillId="0" borderId="44" xfId="71" applyFont="1" applyBorder="1" applyAlignment="1">
      <alignment horizontal="left" vertical="top" indent="1"/>
      <protection/>
    </xf>
    <xf numFmtId="0" fontId="0" fillId="0" borderId="74" xfId="71" applyFont="1" applyBorder="1" applyAlignment="1">
      <alignment horizontal="left" vertical="top" indent="1"/>
      <protection/>
    </xf>
    <xf numFmtId="0" fontId="3" fillId="0" borderId="80" xfId="71" applyFont="1" applyBorder="1" applyAlignment="1">
      <alignment horizontal="center" vertical="top"/>
      <protection/>
    </xf>
    <xf numFmtId="0" fontId="3" fillId="0" borderId="77" xfId="71" applyFont="1" applyBorder="1" applyAlignment="1">
      <alignment horizontal="center" vertical="top"/>
      <protection/>
    </xf>
    <xf numFmtId="0" fontId="3" fillId="0" borderId="13" xfId="71" applyNumberFormat="1" applyFont="1" applyBorder="1" applyAlignment="1">
      <alignment horizontal="center" vertical="top"/>
      <protection/>
    </xf>
    <xf numFmtId="0" fontId="3" fillId="0" borderId="0" xfId="71" applyFont="1" applyBorder="1" applyAlignment="1">
      <alignment horizontal="center" vertical="top"/>
      <protection/>
    </xf>
    <xf numFmtId="0" fontId="3" fillId="0" borderId="12" xfId="71" applyFont="1" applyBorder="1" applyAlignment="1">
      <alignment horizontal="center" vertical="top"/>
      <protection/>
    </xf>
    <xf numFmtId="0" fontId="3" fillId="0" borderId="11" xfId="71" applyFont="1" applyBorder="1" applyAlignment="1">
      <alignment horizontal="center" vertical="top"/>
      <protection/>
    </xf>
    <xf numFmtId="0" fontId="3" fillId="0" borderId="10" xfId="71" applyFont="1" applyBorder="1" applyAlignment="1">
      <alignment horizontal="center" vertical="top"/>
      <protection/>
    </xf>
    <xf numFmtId="0" fontId="3" fillId="0" borderId="45" xfId="71" applyFont="1" applyBorder="1" applyAlignment="1">
      <alignment horizontal="center" vertical="top"/>
      <protection/>
    </xf>
    <xf numFmtId="0" fontId="3" fillId="0" borderId="76" xfId="71" applyFont="1" applyBorder="1" applyAlignment="1">
      <alignment horizontal="center" vertical="top"/>
      <protection/>
    </xf>
    <xf numFmtId="0" fontId="3" fillId="0" borderId="72" xfId="71" applyFont="1" applyBorder="1" applyAlignment="1">
      <alignment horizontal="center" vertical="top"/>
      <protection/>
    </xf>
    <xf numFmtId="0" fontId="3" fillId="0" borderId="84" xfId="71" applyFont="1" applyBorder="1" applyAlignment="1">
      <alignment horizontal="center" vertical="top"/>
      <protection/>
    </xf>
    <xf numFmtId="38" fontId="0" fillId="0" borderId="0" xfId="71" applyNumberFormat="1" applyFont="1" applyFill="1" applyBorder="1" applyAlignment="1" applyProtection="1">
      <alignment vertical="top"/>
      <protection hidden="1"/>
    </xf>
    <xf numFmtId="38" fontId="3" fillId="0" borderId="0" xfId="71" applyNumberFormat="1" applyFont="1" applyFill="1" applyBorder="1" applyAlignment="1" applyProtection="1">
      <alignment vertical="top"/>
      <protection hidden="1"/>
    </xf>
    <xf numFmtId="38" fontId="3" fillId="0" borderId="10" xfId="71" applyNumberFormat="1" applyFont="1" applyFill="1" applyBorder="1" applyAlignment="1" applyProtection="1">
      <alignment horizontal="center" vertical="top"/>
      <protection hidden="1"/>
    </xf>
    <xf numFmtId="38" fontId="3" fillId="0" borderId="52" xfId="71" applyNumberFormat="1" applyFont="1" applyFill="1" applyBorder="1" applyAlignment="1" applyProtection="1">
      <alignment vertical="top"/>
      <protection hidden="1"/>
    </xf>
    <xf numFmtId="38" fontId="2" fillId="0" borderId="0" xfId="71" applyNumberFormat="1" applyFont="1" applyFill="1" applyBorder="1" applyAlignment="1" applyProtection="1">
      <alignment vertical="top"/>
      <protection hidden="1"/>
    </xf>
    <xf numFmtId="37" fontId="0" fillId="0" borderId="0" xfId="71" applyNumberFormat="1" applyFont="1" applyFill="1" applyBorder="1" applyAlignment="1" applyProtection="1">
      <alignment vertical="top"/>
      <protection hidden="1"/>
    </xf>
    <xf numFmtId="37" fontId="3" fillId="0" borderId="0" xfId="71" applyNumberFormat="1" applyFont="1" applyFill="1" applyBorder="1" applyAlignment="1" applyProtection="1">
      <alignment vertical="top"/>
      <protection hidden="1"/>
    </xf>
    <xf numFmtId="180" fontId="0" fillId="0" borderId="0" xfId="71" applyNumberFormat="1" applyFont="1" applyFill="1" applyBorder="1" applyAlignment="1" applyProtection="1">
      <alignment vertical="top"/>
      <protection hidden="1"/>
    </xf>
    <xf numFmtId="180" fontId="3" fillId="0" borderId="0" xfId="71" applyNumberFormat="1" applyFont="1" applyFill="1" applyBorder="1" applyAlignment="1" applyProtection="1">
      <alignment vertical="top"/>
      <protection hidden="1"/>
    </xf>
    <xf numFmtId="180" fontId="3" fillId="0" borderId="10" xfId="71" applyNumberFormat="1" applyFont="1" applyFill="1" applyBorder="1" applyAlignment="1" applyProtection="1">
      <alignment horizontal="center" vertical="top"/>
      <protection hidden="1"/>
    </xf>
    <xf numFmtId="180" fontId="0" fillId="0" borderId="15" xfId="71" applyNumberFormat="1" applyFont="1" applyFill="1" applyBorder="1" applyAlignment="1" applyProtection="1">
      <alignment vertical="top"/>
      <protection hidden="1"/>
    </xf>
    <xf numFmtId="37" fontId="3" fillId="0" borderId="52" xfId="71" applyNumberFormat="1" applyFont="1" applyFill="1" applyBorder="1" applyAlignment="1" applyProtection="1">
      <alignment vertical="top"/>
      <protection hidden="1"/>
    </xf>
    <xf numFmtId="180" fontId="3" fillId="0" borderId="52" xfId="71" applyNumberFormat="1" applyFont="1" applyFill="1" applyBorder="1" applyAlignment="1" applyProtection="1">
      <alignment vertical="top"/>
      <protection hidden="1"/>
    </xf>
    <xf numFmtId="37" fontId="2" fillId="0" borderId="0" xfId="71" applyNumberFormat="1" applyFont="1" applyFill="1" applyBorder="1" applyAlignment="1" applyProtection="1">
      <alignment vertical="top"/>
      <protection hidden="1"/>
    </xf>
    <xf numFmtId="180" fontId="2" fillId="0" borderId="0" xfId="71" applyNumberFormat="1" applyFont="1" applyFill="1" applyBorder="1" applyAlignment="1" applyProtection="1">
      <alignment vertical="top"/>
      <protection hidden="1"/>
    </xf>
    <xf numFmtId="38" fontId="5" fillId="0" borderId="10" xfId="71" applyNumberFormat="1" applyFont="1" applyFill="1" applyBorder="1" applyAlignment="1">
      <alignment horizontal="center" vertical="top"/>
      <protection/>
    </xf>
    <xf numFmtId="3" fontId="0" fillId="0" borderId="0" xfId="71" applyNumberFormat="1" applyFont="1" applyFill="1" applyBorder="1" applyAlignment="1" applyProtection="1">
      <alignment vertical="top"/>
      <protection hidden="1"/>
    </xf>
    <xf numFmtId="3" fontId="3" fillId="0" borderId="0" xfId="71" applyNumberFormat="1" applyFont="1" applyFill="1" applyBorder="1" applyAlignment="1" applyProtection="1">
      <alignment vertical="top"/>
      <protection hidden="1"/>
    </xf>
    <xf numFmtId="180" fontId="5" fillId="0" borderId="10" xfId="71" applyNumberFormat="1" applyFont="1" applyFill="1" applyBorder="1" applyAlignment="1">
      <alignment horizontal="center" vertical="top"/>
      <protection/>
    </xf>
    <xf numFmtId="0" fontId="0" fillId="35" borderId="0" xfId="68" applyNumberFormat="1" applyFont="1" applyFill="1" applyBorder="1" applyAlignment="1" applyProtection="1">
      <alignment/>
      <protection hidden="1"/>
    </xf>
    <xf numFmtId="0" fontId="0" fillId="35" borderId="0" xfId="68" applyNumberFormat="1" applyFont="1" applyFill="1" applyBorder="1" applyProtection="1">
      <alignment/>
      <protection hidden="1"/>
    </xf>
    <xf numFmtId="3" fontId="3" fillId="35" borderId="0" xfId="68" applyNumberFormat="1" applyFont="1" applyFill="1" applyBorder="1" applyProtection="1">
      <alignment/>
      <protection hidden="1"/>
    </xf>
    <xf numFmtId="3" fontId="0" fillId="35" borderId="0" xfId="68" applyNumberFormat="1" applyFont="1" applyFill="1" applyBorder="1" applyProtection="1">
      <alignment/>
      <protection hidden="1"/>
    </xf>
    <xf numFmtId="14" fontId="0" fillId="35" borderId="0" xfId="68" applyNumberFormat="1" applyFont="1" applyFill="1" applyBorder="1" applyAlignment="1" applyProtection="1">
      <alignment horizontal="left"/>
      <protection hidden="1"/>
    </xf>
    <xf numFmtId="0" fontId="0" fillId="35" borderId="0" xfId="68" applyNumberFormat="1" applyFont="1" applyFill="1" applyBorder="1" applyAlignment="1" applyProtection="1">
      <alignment horizontal="left"/>
      <protection hidden="1"/>
    </xf>
    <xf numFmtId="3" fontId="0" fillId="0" borderId="10" xfId="71" applyNumberFormat="1" applyFont="1" applyFill="1" applyBorder="1" applyAlignment="1" applyProtection="1">
      <alignment horizontal="center" vertical="top"/>
      <protection hidden="1"/>
    </xf>
    <xf numFmtId="41" fontId="5" fillId="0" borderId="0" xfId="71" applyNumberFormat="1" applyFont="1" applyFill="1" applyAlignment="1">
      <alignment vertical="top"/>
      <protection/>
    </xf>
    <xf numFmtId="41" fontId="0" fillId="0" borderId="0" xfId="71" applyNumberFormat="1" applyFont="1" applyFill="1" applyBorder="1" applyAlignment="1" applyProtection="1">
      <alignment vertical="top"/>
      <protection hidden="1"/>
    </xf>
    <xf numFmtId="41" fontId="4" fillId="0" borderId="0" xfId="71" applyNumberFormat="1" applyFont="1" applyFill="1" applyAlignment="1" applyProtection="1">
      <alignment vertical="top"/>
      <protection locked="0"/>
    </xf>
    <xf numFmtId="0" fontId="0" fillId="0" borderId="0" xfId="71" applyFont="1" applyFill="1" applyBorder="1" applyAlignment="1" applyProtection="1">
      <alignment horizontal="center"/>
      <protection hidden="1"/>
    </xf>
    <xf numFmtId="3" fontId="0" fillId="0" borderId="0" xfId="71" applyNumberFormat="1" applyFont="1" applyFill="1" applyBorder="1" applyAlignment="1" applyProtection="1">
      <alignment horizontal="center"/>
      <protection hidden="1"/>
    </xf>
    <xf numFmtId="0" fontId="3" fillId="0" borderId="0" xfId="71" applyNumberFormat="1" applyFont="1" applyFill="1" applyBorder="1" applyAlignment="1" applyProtection="1">
      <alignment horizontal="center"/>
      <protection hidden="1"/>
    </xf>
    <xf numFmtId="0" fontId="3" fillId="0" borderId="0" xfId="71" applyNumberFormat="1" applyFont="1" applyFill="1" applyBorder="1" applyAlignment="1" applyProtection="1">
      <alignment horizontal="center" vertical="top" wrapText="1"/>
      <protection hidden="1"/>
    </xf>
    <xf numFmtId="0" fontId="0" fillId="0" borderId="0" xfId="71" applyNumberFormat="1" applyFont="1" applyFill="1" applyBorder="1" applyAlignment="1" applyProtection="1">
      <alignment horizontal="center" vertical="top" wrapText="1"/>
      <protection hidden="1"/>
    </xf>
    <xf numFmtId="41" fontId="3" fillId="0" borderId="0" xfId="71" applyNumberFormat="1" applyFont="1" applyFill="1" applyBorder="1" applyAlignment="1" applyProtection="1">
      <alignment/>
      <protection hidden="1"/>
    </xf>
    <xf numFmtId="0" fontId="0" fillId="0" borderId="0" xfId="71" applyFont="1" applyFill="1" applyBorder="1" applyAlignment="1" applyProtection="1">
      <alignment horizontal="center" vertical="top"/>
      <protection hidden="1"/>
    </xf>
    <xf numFmtId="0" fontId="0" fillId="0" borderId="0" xfId="71" applyNumberFormat="1" applyFont="1" applyFill="1" applyBorder="1" applyAlignment="1" applyProtection="1">
      <alignment horizontal="center"/>
      <protection hidden="1"/>
    </xf>
    <xf numFmtId="41" fontId="0" fillId="0" borderId="0" xfId="71" applyNumberFormat="1" applyFont="1" applyFill="1" applyBorder="1" applyAlignment="1" applyProtection="1">
      <alignment/>
      <protection hidden="1"/>
    </xf>
    <xf numFmtId="41" fontId="4" fillId="0" borderId="0" xfId="71" applyNumberFormat="1" applyFont="1" applyFill="1" applyAlignment="1">
      <alignment vertical="top"/>
      <protection/>
    </xf>
    <xf numFmtId="0" fontId="0" fillId="0" borderId="0" xfId="71" applyFont="1" applyFill="1" applyBorder="1" applyAlignment="1" applyProtection="1">
      <alignment horizontal="center" vertical="top" wrapText="1"/>
      <protection hidden="1"/>
    </xf>
    <xf numFmtId="3" fontId="3" fillId="0" borderId="0" xfId="71" applyNumberFormat="1" applyFont="1" applyFill="1" applyBorder="1" applyAlignment="1" applyProtection="1">
      <alignment horizontal="center" vertical="top" wrapText="1"/>
      <protection hidden="1"/>
    </xf>
    <xf numFmtId="3" fontId="5" fillId="0" borderId="0" xfId="71" applyNumberFormat="1" applyFont="1" applyFill="1" applyBorder="1" applyAlignment="1" applyProtection="1">
      <alignment horizontal="center" vertical="justify"/>
      <protection hidden="1"/>
    </xf>
    <xf numFmtId="0" fontId="5" fillId="0" borderId="0" xfId="71" applyFont="1" applyFill="1" applyBorder="1" applyAlignment="1" applyProtection="1">
      <alignment horizontal="center" vertical="justify"/>
      <protection hidden="1"/>
    </xf>
    <xf numFmtId="41" fontId="3" fillId="0" borderId="0" xfId="71" applyNumberFormat="1" applyFont="1" applyFill="1" applyBorder="1" applyAlignment="1" applyProtection="1">
      <alignment vertical="top"/>
      <protection hidden="1"/>
    </xf>
    <xf numFmtId="3" fontId="0" fillId="0" borderId="0" xfId="71" applyNumberFormat="1" applyFont="1" applyFill="1" applyBorder="1" applyAlignment="1" applyProtection="1">
      <alignment horizontal="center" vertical="top" wrapText="1"/>
      <protection hidden="1"/>
    </xf>
    <xf numFmtId="41" fontId="3" fillId="0" borderId="52" xfId="71" applyNumberFormat="1" applyFont="1" applyFill="1" applyBorder="1" applyAlignment="1" applyProtection="1">
      <alignment vertical="top"/>
      <protection hidden="1"/>
    </xf>
    <xf numFmtId="41" fontId="5" fillId="0" borderId="0" xfId="71" applyNumberFormat="1" applyFont="1" applyFill="1" applyBorder="1" applyAlignment="1">
      <alignment vertical="center"/>
      <protection/>
    </xf>
    <xf numFmtId="41" fontId="4" fillId="0" borderId="0" xfId="71" applyNumberFormat="1" applyFont="1" applyFill="1" applyAlignment="1">
      <alignment vertical="center"/>
      <protection/>
    </xf>
    <xf numFmtId="41" fontId="5" fillId="0" borderId="0" xfId="71" applyNumberFormat="1" applyFont="1" applyFill="1" applyAlignment="1">
      <alignment vertical="center"/>
      <protection/>
    </xf>
    <xf numFmtId="41" fontId="18" fillId="0" borderId="0" xfId="71" applyNumberFormat="1" applyFont="1" applyFill="1" applyAlignment="1">
      <alignment vertical="center"/>
      <protection/>
    </xf>
    <xf numFmtId="3" fontId="5" fillId="0" borderId="0" xfId="71" applyNumberFormat="1" applyFont="1" applyFill="1" applyAlignment="1">
      <alignment vertical="center"/>
      <protection/>
    </xf>
    <xf numFmtId="41" fontId="17" fillId="0" borderId="0" xfId="71" applyNumberFormat="1" applyFont="1" applyFill="1" applyAlignment="1">
      <alignment vertical="center"/>
      <protection/>
    </xf>
    <xf numFmtId="49" fontId="25" fillId="0" borderId="0" xfId="71" applyNumberFormat="1" applyFont="1" applyFill="1" applyBorder="1" applyAlignment="1">
      <alignment horizontal="center" vertical="center"/>
      <protection/>
    </xf>
    <xf numFmtId="41" fontId="3" fillId="0" borderId="52" xfId="71" applyNumberFormat="1" applyFont="1" applyFill="1" applyBorder="1" applyAlignment="1" applyProtection="1">
      <alignment/>
      <protection hidden="1"/>
    </xf>
    <xf numFmtId="41" fontId="2" fillId="0" borderId="0" xfId="71" applyNumberFormat="1" applyFont="1" applyFill="1" applyBorder="1" applyAlignment="1" applyProtection="1">
      <alignment/>
      <protection hidden="1"/>
    </xf>
    <xf numFmtId="41" fontId="0" fillId="0" borderId="0" xfId="43" applyFont="1" applyFill="1" applyBorder="1" applyAlignment="1" applyProtection="1">
      <alignment vertical="top"/>
      <protection hidden="1"/>
    </xf>
    <xf numFmtId="41" fontId="4" fillId="0" borderId="0" xfId="71" applyNumberFormat="1" applyFont="1" applyFill="1" applyBorder="1" applyAlignment="1" applyProtection="1">
      <alignment vertical="top"/>
      <protection locked="0"/>
    </xf>
    <xf numFmtId="41" fontId="2" fillId="0" borderId="0" xfId="71" applyNumberFormat="1" applyFont="1" applyFill="1" applyBorder="1" applyAlignment="1" applyProtection="1">
      <alignment vertical="top"/>
      <protection hidden="1"/>
    </xf>
    <xf numFmtId="14" fontId="3" fillId="0" borderId="10" xfId="71" applyNumberFormat="1" applyFont="1" applyFill="1" applyBorder="1" applyAlignment="1" applyProtection="1">
      <alignment horizontal="center" vertical="center"/>
      <protection hidden="1"/>
    </xf>
    <xf numFmtId="0" fontId="3" fillId="0" borderId="10" xfId="71" applyNumberFormat="1" applyFont="1" applyFill="1" applyBorder="1" applyAlignment="1">
      <alignment horizontal="center" vertical="center"/>
      <protection/>
    </xf>
    <xf numFmtId="41" fontId="4" fillId="0" borderId="0" xfId="71" applyNumberFormat="1" applyFont="1" applyFill="1" applyAlignment="1" applyProtection="1">
      <alignment horizontal="center" vertical="top"/>
      <protection locked="0"/>
    </xf>
    <xf numFmtId="41" fontId="5" fillId="0" borderId="0" xfId="71" applyNumberFormat="1" applyFont="1" applyFill="1" applyBorder="1" applyAlignment="1">
      <alignment horizontal="right" vertical="top"/>
      <protection/>
    </xf>
    <xf numFmtId="41" fontId="4" fillId="0" borderId="0" xfId="71" applyNumberFormat="1" applyFont="1" applyFill="1" applyAlignment="1">
      <alignment horizontal="right" vertical="top"/>
      <protection/>
    </xf>
    <xf numFmtId="3" fontId="3" fillId="0" borderId="10" xfId="71" applyNumberFormat="1" applyFont="1" applyFill="1" applyBorder="1" applyAlignment="1" applyProtection="1">
      <alignment horizontal="center" vertical="top"/>
      <protection hidden="1"/>
    </xf>
    <xf numFmtId="0" fontId="3" fillId="0" borderId="10" xfId="71" applyFont="1" applyFill="1" applyBorder="1" applyAlignment="1" applyProtection="1">
      <alignment horizontal="center" vertical="top"/>
      <protection hidden="1"/>
    </xf>
    <xf numFmtId="0" fontId="0" fillId="0" borderId="15" xfId="71" applyFont="1" applyFill="1" applyBorder="1" applyAlignment="1" applyProtection="1">
      <alignment horizontal="center" vertical="top"/>
      <protection hidden="1"/>
    </xf>
    <xf numFmtId="38" fontId="0" fillId="0" borderId="15" xfId="71" applyNumberFormat="1" applyFont="1" applyFill="1" applyBorder="1" applyAlignment="1" applyProtection="1">
      <alignment vertical="top"/>
      <protection hidden="1"/>
    </xf>
    <xf numFmtId="38" fontId="3" fillId="0" borderId="0" xfId="71" applyNumberFormat="1" applyFont="1" applyFill="1" applyBorder="1" applyAlignment="1" applyProtection="1">
      <alignment horizontal="center" vertical="top"/>
      <protection hidden="1"/>
    </xf>
    <xf numFmtId="0" fontId="3" fillId="0" borderId="0" xfId="71" applyFont="1" applyFill="1" applyBorder="1" applyAlignment="1" applyProtection="1">
      <alignment horizontal="center" vertical="top"/>
      <protection hidden="1"/>
    </xf>
    <xf numFmtId="38" fontId="0" fillId="0" borderId="0" xfId="71" applyNumberFormat="1" applyFont="1" applyFill="1" applyBorder="1" applyAlignment="1" applyProtection="1">
      <alignment/>
      <protection hidden="1"/>
    </xf>
    <xf numFmtId="3" fontId="3" fillId="0" borderId="0" xfId="71" applyNumberFormat="1" applyFont="1" applyFill="1" applyBorder="1" applyAlignment="1" applyProtection="1">
      <alignment horizontal="center" vertical="top"/>
      <protection hidden="1"/>
    </xf>
    <xf numFmtId="3" fontId="0" fillId="0" borderId="0" xfId="71" applyNumberFormat="1" applyFont="1" applyFill="1" applyBorder="1" applyAlignment="1" applyProtection="1">
      <alignment horizontal="center" vertical="top"/>
      <protection hidden="1"/>
    </xf>
    <xf numFmtId="0" fontId="0" fillId="0" borderId="0" xfId="71" applyNumberFormat="1" applyFont="1" applyFill="1" applyBorder="1" applyAlignment="1" applyProtection="1">
      <alignment horizontal="center" vertical="top"/>
      <protection hidden="1"/>
    </xf>
    <xf numFmtId="38" fontId="4" fillId="0" borderId="0" xfId="71" applyNumberFormat="1" applyFont="1" applyFill="1" applyAlignment="1" applyProtection="1">
      <alignment vertical="top"/>
      <protection locked="0"/>
    </xf>
    <xf numFmtId="38" fontId="4" fillId="0" borderId="0" xfId="71" applyNumberFormat="1" applyFont="1" applyFill="1" applyAlignment="1" applyProtection="1">
      <alignment horizontal="right" vertical="top"/>
      <protection locked="0"/>
    </xf>
    <xf numFmtId="0" fontId="3" fillId="0" borderId="0" xfId="71" applyNumberFormat="1" applyFont="1" applyFill="1" applyBorder="1" applyAlignment="1" applyProtection="1">
      <alignment horizontal="center" vertical="top"/>
      <protection hidden="1"/>
    </xf>
    <xf numFmtId="38" fontId="0" fillId="0" borderId="52" xfId="71" applyNumberFormat="1" applyFont="1" applyFill="1" applyBorder="1" applyAlignment="1" applyProtection="1">
      <alignment vertical="top"/>
      <protection hidden="1"/>
    </xf>
    <xf numFmtId="38" fontId="5" fillId="0" borderId="0" xfId="71" applyNumberFormat="1" applyFont="1" applyFill="1" applyAlignment="1">
      <alignment vertical="top"/>
      <protection/>
    </xf>
    <xf numFmtId="38" fontId="5" fillId="0" borderId="0" xfId="71" applyNumberFormat="1" applyFont="1" applyFill="1" applyAlignment="1">
      <alignment horizontal="right" vertical="top"/>
      <protection/>
    </xf>
    <xf numFmtId="38" fontId="4" fillId="0" borderId="0" xfId="71" applyNumberFormat="1" applyFont="1" applyFill="1" applyAlignment="1">
      <alignment vertical="top"/>
      <protection/>
    </xf>
    <xf numFmtId="38" fontId="4" fillId="0" borderId="0" xfId="71" applyNumberFormat="1" applyFont="1" applyFill="1" applyAlignment="1">
      <alignment horizontal="right" vertical="top"/>
      <protection/>
    </xf>
    <xf numFmtId="3" fontId="4" fillId="0" borderId="0" xfId="71" applyNumberFormat="1" applyFont="1" applyFill="1" applyAlignment="1">
      <alignment vertical="center"/>
      <protection/>
    </xf>
    <xf numFmtId="38" fontId="4" fillId="0" borderId="0" xfId="71" applyNumberFormat="1" applyFont="1" applyFill="1" applyBorder="1" applyAlignment="1" applyProtection="1">
      <alignment vertical="top"/>
      <protection locked="0"/>
    </xf>
    <xf numFmtId="38" fontId="4" fillId="0" borderId="0" xfId="71" applyNumberFormat="1" applyFont="1" applyFill="1" applyBorder="1" applyAlignment="1" applyProtection="1">
      <alignment horizontal="right" vertical="top"/>
      <protection locked="0"/>
    </xf>
    <xf numFmtId="38" fontId="5" fillId="0" borderId="0" xfId="71" applyNumberFormat="1" applyFont="1" applyFill="1" applyBorder="1" applyAlignment="1">
      <alignment vertical="top"/>
      <protection/>
    </xf>
    <xf numFmtId="38" fontId="5" fillId="0" borderId="0" xfId="71" applyNumberFormat="1" applyFont="1" applyFill="1" applyBorder="1" applyAlignment="1">
      <alignment horizontal="right" vertical="top"/>
      <protection/>
    </xf>
    <xf numFmtId="3" fontId="17" fillId="0" borderId="0" xfId="71" applyNumberFormat="1" applyFont="1" applyFill="1" applyAlignment="1">
      <alignment vertical="center"/>
      <protection/>
    </xf>
    <xf numFmtId="3" fontId="18" fillId="0" borderId="0" xfId="71" applyNumberFormat="1" applyFont="1" applyFill="1" applyAlignment="1">
      <alignment vertical="center"/>
      <protection/>
    </xf>
    <xf numFmtId="3" fontId="5" fillId="0" borderId="0" xfId="71" applyNumberFormat="1" applyFont="1" applyFill="1" applyBorder="1" applyAlignment="1">
      <alignment vertical="center"/>
      <protection/>
    </xf>
    <xf numFmtId="41" fontId="5" fillId="0" borderId="0" xfId="71" applyNumberFormat="1" applyFont="1" applyFill="1" applyAlignment="1">
      <alignment horizontal="right" vertical="top"/>
      <protection/>
    </xf>
    <xf numFmtId="41" fontId="0" fillId="0" borderId="0" xfId="43" applyNumberFormat="1" applyFont="1" applyFill="1" applyBorder="1" applyAlignment="1" applyProtection="1">
      <alignment vertical="top"/>
      <protection hidden="1"/>
    </xf>
    <xf numFmtId="3" fontId="5" fillId="0" borderId="0" xfId="71" applyNumberFormat="1" applyFont="1" applyFill="1" applyBorder="1" applyAlignment="1" applyProtection="1">
      <alignment horizontal="center" vertical="center"/>
      <protection hidden="1"/>
    </xf>
    <xf numFmtId="3" fontId="3" fillId="0" borderId="0" xfId="71" applyNumberFormat="1" applyFont="1" applyFill="1" applyBorder="1" applyAlignment="1" applyProtection="1">
      <alignment horizontal="center" vertical="center"/>
      <protection hidden="1"/>
    </xf>
    <xf numFmtId="0" fontId="5" fillId="0" borderId="10" xfId="71" applyNumberFormat="1" applyFont="1" applyFill="1" applyBorder="1" applyAlignment="1">
      <alignment horizontal="center" vertical="center"/>
      <protection/>
    </xf>
    <xf numFmtId="0" fontId="26" fillId="0" borderId="0" xfId="71" applyFont="1" applyFill="1" applyBorder="1" applyAlignment="1" applyProtection="1">
      <alignment horizontal="left" vertical="top"/>
      <protection hidden="1"/>
    </xf>
    <xf numFmtId="2" fontId="3" fillId="0" borderId="0" xfId="63" applyNumberFormat="1" applyFont="1" applyFill="1" applyAlignment="1">
      <alignment horizontal="center" vertical="top"/>
      <protection/>
    </xf>
    <xf numFmtId="0" fontId="5" fillId="0" borderId="0" xfId="71" applyFont="1" applyFill="1" applyBorder="1" applyAlignment="1" applyProtection="1">
      <alignment horizontal="center" vertical="top" wrapText="1"/>
      <protection hidden="1"/>
    </xf>
    <xf numFmtId="0" fontId="5" fillId="0" borderId="0" xfId="71" applyFont="1" applyFill="1" applyBorder="1" applyAlignment="1" applyProtection="1">
      <alignment horizontal="center" vertical="top"/>
      <protection hidden="1"/>
    </xf>
    <xf numFmtId="0" fontId="0" fillId="0" borderId="0" xfId="0" applyNumberFormat="1" applyFont="1" applyFill="1" applyBorder="1" applyAlignment="1">
      <alignment horizontal="justify" vertical="top" wrapText="1"/>
    </xf>
    <xf numFmtId="0" fontId="0" fillId="0" borderId="0" xfId="0" applyFont="1" applyFill="1" applyBorder="1" applyAlignment="1">
      <alignment horizontal="justify" vertical="center" wrapText="1"/>
    </xf>
    <xf numFmtId="214" fontId="0" fillId="0" borderId="0" xfId="0" applyNumberFormat="1" applyFont="1" applyFill="1" applyBorder="1" applyAlignment="1">
      <alignment horizontal="right" wrapText="1"/>
    </xf>
    <xf numFmtId="214" fontId="3" fillId="0" borderId="52" xfId="0" applyNumberFormat="1" applyFont="1" applyFill="1" applyBorder="1" applyAlignment="1">
      <alignment horizontal="right" wrapText="1"/>
    </xf>
    <xf numFmtId="214" fontId="0" fillId="0" borderId="43" xfId="0" applyNumberFormat="1" applyFont="1" applyFill="1" applyBorder="1" applyAlignment="1">
      <alignment horizontal="center" wrapText="1"/>
    </xf>
    <xf numFmtId="214" fontId="3" fillId="0" borderId="10" xfId="0" applyNumberFormat="1" applyFont="1" applyFill="1" applyBorder="1" applyAlignment="1">
      <alignment horizontal="center"/>
    </xf>
    <xf numFmtId="214" fontId="3" fillId="0" borderId="0" xfId="0" applyNumberFormat="1" applyFont="1" applyFill="1" applyBorder="1" applyAlignment="1">
      <alignment horizontal="center"/>
    </xf>
    <xf numFmtId="14" fontId="3" fillId="0" borderId="10" xfId="0" applyNumberFormat="1" applyFont="1" applyFill="1" applyBorder="1" applyAlignment="1">
      <alignment horizontal="right" wrapText="1"/>
    </xf>
    <xf numFmtId="0" fontId="3" fillId="0" borderId="10" xfId="0" applyFont="1" applyFill="1" applyBorder="1" applyAlignment="1">
      <alignment horizontal="right" wrapText="1"/>
    </xf>
    <xf numFmtId="14" fontId="3" fillId="0" borderId="18" xfId="0" applyNumberFormat="1" applyFont="1" applyFill="1" applyBorder="1" applyAlignment="1">
      <alignment horizontal="right" wrapText="1"/>
    </xf>
    <xf numFmtId="0" fontId="3" fillId="0" borderId="18" xfId="0" applyFont="1" applyFill="1" applyBorder="1" applyAlignment="1">
      <alignment horizontal="right" wrapText="1"/>
    </xf>
    <xf numFmtId="14" fontId="3" fillId="0" borderId="15" xfId="0" applyNumberFormat="1" applyFont="1" applyFill="1" applyBorder="1" applyAlignment="1">
      <alignment horizontal="center" wrapText="1"/>
    </xf>
    <xf numFmtId="37" fontId="0" fillId="0" borderId="0" xfId="0" applyNumberFormat="1" applyFont="1" applyFill="1" applyBorder="1" applyAlignment="1">
      <alignment horizontal="right" wrapText="1"/>
    </xf>
    <xf numFmtId="37" fontId="0" fillId="0" borderId="10" xfId="0" applyNumberFormat="1" applyFont="1" applyFill="1" applyBorder="1" applyAlignment="1">
      <alignment horizontal="center" wrapText="1"/>
    </xf>
    <xf numFmtId="37" fontId="3" fillId="0" borderId="52" xfId="0" applyNumberFormat="1" applyFont="1" applyFill="1" applyBorder="1" applyAlignment="1">
      <alignment horizontal="right" wrapText="1"/>
    </xf>
    <xf numFmtId="37" fontId="3" fillId="0" borderId="52" xfId="0" applyNumberFormat="1" applyFont="1" applyFill="1" applyBorder="1" applyAlignment="1">
      <alignment horizontal="center" wrapText="1"/>
    </xf>
    <xf numFmtId="37" fontId="0" fillId="0" borderId="0" xfId="0" applyNumberFormat="1" applyFont="1" applyFill="1" applyBorder="1" applyAlignment="1">
      <alignment horizontal="center" wrapText="1"/>
    </xf>
    <xf numFmtId="0" fontId="0" fillId="0" borderId="0" xfId="0" applyFont="1" applyFill="1" applyBorder="1" applyAlignment="1">
      <alignment horizontal="left" vertical="center" wrapText="1"/>
    </xf>
    <xf numFmtId="38" fontId="0" fillId="0" borderId="0" xfId="0" applyNumberFormat="1" applyFont="1" applyFill="1" applyBorder="1" applyAlignment="1">
      <alignment horizontal="right" vertical="center"/>
    </xf>
    <xf numFmtId="214" fontId="0" fillId="0" borderId="0" xfId="0" applyNumberFormat="1" applyFont="1" applyFill="1" applyBorder="1" applyAlignment="1">
      <alignment horizontal="center" wrapText="1"/>
    </xf>
    <xf numFmtId="214" fontId="0" fillId="0" borderId="10" xfId="0" applyNumberFormat="1" applyFont="1" applyFill="1" applyBorder="1" applyAlignment="1">
      <alignment horizontal="center" vertical="center" wrapText="1"/>
    </xf>
    <xf numFmtId="214" fontId="0" fillId="0" borderId="18" xfId="0" applyNumberFormat="1" applyFont="1" applyFill="1" applyBorder="1" applyAlignment="1">
      <alignment horizontal="center" vertical="center" wrapText="1"/>
    </xf>
    <xf numFmtId="38" fontId="0" fillId="0" borderId="15" xfId="0" applyNumberFormat="1" applyFont="1" applyFill="1" applyBorder="1" applyAlignment="1">
      <alignment horizontal="right" vertical="center"/>
    </xf>
    <xf numFmtId="0" fontId="0" fillId="0" borderId="15" xfId="0" applyFont="1" applyFill="1" applyBorder="1" applyAlignment="1">
      <alignment horizontal="right" vertical="center"/>
    </xf>
    <xf numFmtId="214" fontId="0" fillId="0" borderId="15" xfId="0" applyNumberFormat="1" applyFont="1" applyFill="1" applyBorder="1" applyAlignment="1">
      <alignment horizontal="center" wrapText="1"/>
    </xf>
    <xf numFmtId="214" fontId="0" fillId="0" borderId="15" xfId="0" applyNumberFormat="1" applyFont="1" applyFill="1" applyBorder="1" applyAlignment="1">
      <alignment horizontal="right" vertical="center" wrapText="1"/>
    </xf>
    <xf numFmtId="214" fontId="2" fillId="0" borderId="0" xfId="0" applyNumberFormat="1" applyFont="1" applyFill="1" applyBorder="1" applyAlignment="1">
      <alignment horizontal="right" wrapText="1"/>
    </xf>
    <xf numFmtId="214" fontId="3" fillId="0" borderId="10" xfId="0" applyNumberFormat="1" applyFont="1" applyFill="1" applyBorder="1" applyAlignment="1">
      <alignment horizontal="center" wrapText="1"/>
    </xf>
    <xf numFmtId="41" fontId="2" fillId="0" borderId="0" xfId="63" applyNumberFormat="1" applyFont="1" applyFill="1" applyBorder="1" applyAlignment="1">
      <alignment vertical="top"/>
      <protection/>
    </xf>
    <xf numFmtId="41" fontId="3" fillId="0" borderId="52" xfId="63" applyNumberFormat="1" applyFont="1" applyFill="1" applyBorder="1" applyAlignment="1">
      <alignment vertical="top"/>
      <protection/>
    </xf>
    <xf numFmtId="41" fontId="0" fillId="0" borderId="0" xfId="63" applyNumberFormat="1" applyFont="1" applyFill="1" applyAlignment="1">
      <alignment vertical="top"/>
      <protection/>
    </xf>
    <xf numFmtId="41" fontId="0" fillId="0" borderId="0" xfId="63" applyNumberFormat="1" applyFont="1" applyFill="1" applyAlignment="1">
      <alignment horizontal="center" vertical="top"/>
      <protection/>
    </xf>
    <xf numFmtId="41" fontId="0" fillId="0" borderId="0" xfId="63" applyNumberFormat="1" applyFont="1" applyFill="1" applyBorder="1" applyAlignment="1">
      <alignment vertical="top"/>
      <protection/>
    </xf>
    <xf numFmtId="0" fontId="0" fillId="0" borderId="0" xfId="63" applyNumberFormat="1" applyFont="1" applyFill="1" applyBorder="1" applyAlignment="1" quotePrefix="1">
      <alignment horizontal="right" vertical="top"/>
      <protection/>
    </xf>
    <xf numFmtId="14" fontId="0" fillId="0" borderId="0" xfId="63" applyNumberFormat="1" applyFont="1" applyFill="1" applyBorder="1" applyAlignment="1" quotePrefix="1">
      <alignment horizontal="right" vertical="top"/>
      <protection/>
    </xf>
    <xf numFmtId="41" fontId="0" fillId="0" borderId="15" xfId="63" applyNumberFormat="1" applyFont="1" applyFill="1" applyBorder="1" applyAlignment="1">
      <alignment vertical="top"/>
      <protection/>
    </xf>
    <xf numFmtId="0" fontId="0" fillId="0" borderId="0" xfId="63" applyNumberFormat="1" applyFont="1" applyFill="1" applyBorder="1" applyAlignment="1" quotePrefix="1">
      <alignment horizontal="right" vertical="justify"/>
      <protection/>
    </xf>
    <xf numFmtId="0" fontId="0" fillId="0" borderId="0" xfId="63" applyNumberFormat="1" applyFont="1" applyFill="1" applyAlignment="1">
      <alignment horizontal="left" vertical="justify"/>
      <protection/>
    </xf>
    <xf numFmtId="0" fontId="0" fillId="0" borderId="0" xfId="63" applyNumberFormat="1" applyFont="1" applyFill="1" applyAlignment="1">
      <alignment horizontal="center" vertical="justify"/>
      <protection/>
    </xf>
    <xf numFmtId="41" fontId="0" fillId="0" borderId="0" xfId="63" applyNumberFormat="1" applyFont="1" applyFill="1" applyAlignment="1">
      <alignment horizontal="center" vertical="center"/>
      <protection/>
    </xf>
    <xf numFmtId="41" fontId="31" fillId="0" borderId="0" xfId="63" applyNumberFormat="1" applyFont="1" applyFill="1" applyBorder="1" applyAlignment="1">
      <alignment vertical="top"/>
      <protection/>
    </xf>
    <xf numFmtId="0" fontId="3" fillId="0" borderId="0" xfId="63" applyNumberFormat="1" applyFont="1" applyFill="1" applyAlignment="1">
      <alignment horizontal="center" vertical="top"/>
      <protection/>
    </xf>
    <xf numFmtId="0" fontId="0" fillId="0" borderId="0" xfId="63" applyNumberFormat="1" applyFont="1" applyFill="1" applyAlignment="1">
      <alignment horizontal="left" vertical="top" wrapText="1"/>
      <protection/>
    </xf>
    <xf numFmtId="187" fontId="0" fillId="0" borderId="0" xfId="42" applyNumberFormat="1" applyFont="1" applyFill="1" applyBorder="1" applyAlignment="1" quotePrefix="1">
      <alignment horizontal="center" vertical="top"/>
    </xf>
    <xf numFmtId="9" fontId="0" fillId="0" borderId="0" xfId="63" applyNumberFormat="1" applyFont="1" applyFill="1" applyBorder="1" applyAlignment="1">
      <alignment vertical="top"/>
      <protection/>
    </xf>
    <xf numFmtId="0" fontId="2" fillId="0" borderId="0" xfId="63" applyNumberFormat="1" applyFont="1" applyFill="1" applyAlignment="1">
      <alignment horizontal="justify" vertical="center" wrapText="1"/>
      <protection/>
    </xf>
    <xf numFmtId="41" fontId="2" fillId="0" borderId="0" xfId="63" applyNumberFormat="1" applyFont="1" applyFill="1" applyAlignment="1">
      <alignment horizontal="center" vertical="center"/>
      <protection/>
    </xf>
    <xf numFmtId="41" fontId="25" fillId="0" borderId="52" xfId="63" applyNumberFormat="1" applyFont="1" applyFill="1" applyBorder="1" applyAlignment="1">
      <alignment vertical="top"/>
      <protection/>
    </xf>
    <xf numFmtId="0" fontId="0" fillId="0" borderId="0" xfId="63" applyNumberFormat="1" applyFont="1" applyFill="1" applyAlignment="1">
      <alignment horizontal="justify" vertical="center" wrapText="1"/>
      <protection/>
    </xf>
    <xf numFmtId="41" fontId="2" fillId="0" borderId="0" xfId="63" applyNumberFormat="1" applyFont="1" applyFill="1" applyBorder="1" applyAlignment="1">
      <alignment horizontal="center" vertical="top"/>
      <protection/>
    </xf>
    <xf numFmtId="41" fontId="0" fillId="0" borderId="0" xfId="69" applyNumberFormat="1" applyFont="1" applyFill="1" applyBorder="1" applyAlignment="1">
      <alignment vertical="top" shrinkToFit="1"/>
      <protection/>
    </xf>
    <xf numFmtId="0" fontId="3" fillId="0" borderId="0" xfId="63" applyNumberFormat="1" applyFont="1" applyFill="1" applyBorder="1" applyAlignment="1">
      <alignment horizontal="center" vertical="top"/>
      <protection/>
    </xf>
    <xf numFmtId="14" fontId="0" fillId="0" borderId="0" xfId="63" applyNumberFormat="1" applyFont="1" applyFill="1" applyAlignment="1" quotePrefix="1">
      <alignment horizontal="right" vertical="top"/>
      <protection/>
    </xf>
    <xf numFmtId="9" fontId="0" fillId="0" borderId="0" xfId="74" applyFont="1" applyFill="1" applyAlignment="1">
      <alignment horizontal="right" vertical="top"/>
    </xf>
    <xf numFmtId="9" fontId="17" fillId="0" borderId="0" xfId="74" applyFont="1" applyFill="1" applyAlignment="1">
      <alignment horizontal="center" vertical="top"/>
    </xf>
    <xf numFmtId="37" fontId="2" fillId="0" borderId="0" xfId="63" applyNumberFormat="1" applyFont="1" applyFill="1" applyAlignment="1">
      <alignment horizontal="right" vertical="top"/>
      <protection/>
    </xf>
    <xf numFmtId="0" fontId="3" fillId="0" borderId="0" xfId="69" applyNumberFormat="1" applyFont="1" applyFill="1" applyBorder="1" applyAlignment="1">
      <alignment horizontal="center" vertical="top"/>
      <protection/>
    </xf>
    <xf numFmtId="41" fontId="0" fillId="0" borderId="0" xfId="63" applyNumberFormat="1" applyFont="1" applyFill="1" applyAlignment="1">
      <alignment horizontal="right" vertical="center"/>
      <protection/>
    </xf>
    <xf numFmtId="41" fontId="4" fillId="0" borderId="0" xfId="69" applyNumberFormat="1" applyFont="1" applyFill="1" applyBorder="1" applyAlignment="1">
      <alignment horizontal="center" vertical="center" wrapText="1"/>
      <protection/>
    </xf>
    <xf numFmtId="9" fontId="0" fillId="0" borderId="0" xfId="63" applyNumberFormat="1" applyFont="1" applyFill="1" applyAlignment="1">
      <alignment horizontal="right" vertical="top"/>
      <protection/>
    </xf>
    <xf numFmtId="0" fontId="5" fillId="0" borderId="0" xfId="69" applyNumberFormat="1" applyFont="1" applyFill="1" applyBorder="1" applyAlignment="1">
      <alignment horizontal="center" vertical="center" wrapText="1"/>
      <protection/>
    </xf>
    <xf numFmtId="0" fontId="4" fillId="0" borderId="0" xfId="69" applyNumberFormat="1" applyFont="1" applyFill="1" applyBorder="1" applyAlignment="1">
      <alignment horizontal="center" vertical="center" wrapText="1"/>
      <protection/>
    </xf>
    <xf numFmtId="14" fontId="0" fillId="0" borderId="0" xfId="63" applyNumberFormat="1" applyFont="1" applyFill="1" applyAlignment="1">
      <alignment horizontal="center" vertical="top"/>
      <protection/>
    </xf>
    <xf numFmtId="0" fontId="0" fillId="0" borderId="0" xfId="63" applyNumberFormat="1" applyFont="1" applyFill="1" applyAlignment="1">
      <alignment horizontal="center" vertical="top"/>
      <protection/>
    </xf>
    <xf numFmtId="9" fontId="0" fillId="0" borderId="0" xfId="74" applyFont="1" applyFill="1" applyAlignment="1">
      <alignment horizontal="center" vertical="top"/>
    </xf>
    <xf numFmtId="37" fontId="0" fillId="0" borderId="0" xfId="63" applyNumberFormat="1" applyFont="1" applyFill="1" applyAlignment="1">
      <alignment vertical="top"/>
      <protection/>
    </xf>
    <xf numFmtId="41" fontId="2" fillId="0" borderId="61" xfId="63" applyNumberFormat="1" applyFont="1" applyFill="1" applyBorder="1" applyAlignment="1">
      <alignment vertical="top"/>
      <protection/>
    </xf>
    <xf numFmtId="0" fontId="5" fillId="0" borderId="0" xfId="69" applyNumberFormat="1" applyFont="1" applyFill="1" applyBorder="1" applyAlignment="1">
      <alignment horizontal="right" vertical="center" wrapText="1"/>
      <protection/>
    </xf>
    <xf numFmtId="41" fontId="2" fillId="0" borderId="0" xfId="63" applyNumberFormat="1" applyFont="1" applyFill="1" applyAlignment="1">
      <alignment horizontal="center" vertical="top"/>
      <protection/>
    </xf>
    <xf numFmtId="41" fontId="0" fillId="0" borderId="0" xfId="63" applyNumberFormat="1" applyFont="1" applyFill="1" applyAlignment="1">
      <alignment horizontal="right" vertical="top"/>
      <protection/>
    </xf>
    <xf numFmtId="0" fontId="4" fillId="0" borderId="0" xfId="69" applyNumberFormat="1" applyFont="1" applyFill="1" applyBorder="1" applyAlignment="1">
      <alignment horizontal="center" vertical="center"/>
      <protection/>
    </xf>
    <xf numFmtId="37" fontId="3" fillId="0" borderId="0" xfId="63" applyNumberFormat="1" applyFont="1" applyFill="1" applyAlignment="1">
      <alignment vertical="top"/>
      <protection/>
    </xf>
    <xf numFmtId="41" fontId="4" fillId="0" borderId="0" xfId="69" applyNumberFormat="1" applyFont="1" applyFill="1" applyBorder="1" applyAlignment="1">
      <alignment horizontal="center" vertical="center"/>
      <protection/>
    </xf>
    <xf numFmtId="0" fontId="5" fillId="0" borderId="0" xfId="69" applyNumberFormat="1" applyFont="1" applyFill="1" applyBorder="1" applyAlignment="1">
      <alignment horizontal="center" vertical="center"/>
      <protection/>
    </xf>
    <xf numFmtId="0" fontId="0" fillId="0" borderId="0" xfId="69" applyNumberFormat="1" applyFont="1" applyFill="1" applyAlignment="1">
      <alignment horizontal="left" vertical="top" wrapText="1"/>
      <protection/>
    </xf>
    <xf numFmtId="41" fontId="3" fillId="0" borderId="0" xfId="69" applyNumberFormat="1" applyFont="1" applyFill="1" applyBorder="1" applyAlignment="1">
      <alignment vertical="top" shrinkToFit="1"/>
      <protection/>
    </xf>
    <xf numFmtId="41" fontId="0" fillId="0" borderId="0" xfId="63" applyNumberFormat="1" applyFont="1" applyBorder="1" applyAlignment="1">
      <alignment vertical="top"/>
      <protection/>
    </xf>
    <xf numFmtId="41" fontId="3" fillId="0" borderId="52" xfId="69" applyNumberFormat="1" applyFont="1" applyFill="1" applyBorder="1" applyAlignment="1">
      <alignment horizontal="right" vertical="center"/>
      <protection/>
    </xf>
    <xf numFmtId="41" fontId="0" fillId="0" borderId="0" xfId="69" applyNumberFormat="1" applyFont="1" applyFill="1" applyBorder="1" applyAlignment="1">
      <alignment horizontal="right" vertical="top"/>
      <protection/>
    </xf>
    <xf numFmtId="41" fontId="3" fillId="0" borderId="52" xfId="69" applyNumberFormat="1" applyFont="1" applyFill="1" applyBorder="1" applyAlignment="1">
      <alignment vertical="center" shrinkToFit="1"/>
      <protection/>
    </xf>
    <xf numFmtId="0" fontId="0" fillId="0" borderId="0" xfId="69" applyNumberFormat="1" applyFont="1" applyFill="1" applyBorder="1" applyAlignment="1">
      <alignment horizontal="center" vertical="top" wrapText="1"/>
      <protection/>
    </xf>
    <xf numFmtId="0" fontId="5" fillId="0" borderId="52" xfId="69" applyNumberFormat="1" applyFont="1" applyFill="1" applyBorder="1" applyAlignment="1">
      <alignment horizontal="center" vertical="center" wrapText="1"/>
      <protection/>
    </xf>
    <xf numFmtId="41" fontId="4" fillId="0" borderId="0" xfId="63" applyNumberFormat="1" applyFont="1" applyFill="1" applyBorder="1" applyAlignment="1">
      <alignment vertical="top"/>
      <protection/>
    </xf>
    <xf numFmtId="41" fontId="0" fillId="0" borderId="18" xfId="63" applyNumberFormat="1" applyFont="1" applyFill="1" applyBorder="1" applyAlignment="1">
      <alignment horizontal="center" vertical="top"/>
      <protection/>
    </xf>
    <xf numFmtId="41" fontId="0" fillId="0" borderId="0" xfId="63" applyNumberFormat="1" applyFont="1" applyFill="1" applyBorder="1" applyAlignment="1">
      <alignment horizontal="center" vertical="top"/>
      <protection/>
    </xf>
    <xf numFmtId="41" fontId="0" fillId="0" borderId="15" xfId="63" applyNumberFormat="1" applyFont="1" applyFill="1" applyBorder="1" applyAlignment="1">
      <alignment horizontal="center" vertical="top"/>
      <protection/>
    </xf>
    <xf numFmtId="0" fontId="0" fillId="0" borderId="10" xfId="63" applyNumberFormat="1" applyFont="1" applyFill="1" applyBorder="1" applyAlignment="1">
      <alignment horizontal="right" vertical="top"/>
      <protection/>
    </xf>
    <xf numFmtId="37" fontId="41" fillId="0" borderId="52" xfId="69" applyNumberFormat="1" applyFont="1" applyFill="1" applyBorder="1" applyAlignment="1">
      <alignment vertical="top"/>
      <protection/>
    </xf>
    <xf numFmtId="41" fontId="41" fillId="0" borderId="0" xfId="69" applyNumberFormat="1" applyFont="1" applyFill="1" applyBorder="1" applyAlignment="1">
      <alignment vertical="top" shrinkToFit="1"/>
      <protection/>
    </xf>
    <xf numFmtId="41" fontId="33" fillId="0" borderId="10" xfId="63" applyNumberFormat="1" applyFont="1" applyFill="1" applyBorder="1" applyAlignment="1">
      <alignment vertical="top"/>
      <protection/>
    </xf>
    <xf numFmtId="37" fontId="41" fillId="0" borderId="52" xfId="69" applyNumberFormat="1" applyFont="1" applyFill="1" applyBorder="1" applyAlignment="1">
      <alignment horizontal="right" vertical="top"/>
      <protection/>
    </xf>
    <xf numFmtId="0" fontId="4" fillId="0" borderId="0" xfId="69" applyNumberFormat="1" applyFont="1" applyFill="1" applyBorder="1" applyAlignment="1">
      <alignment vertical="top" shrinkToFit="1"/>
      <protection/>
    </xf>
    <xf numFmtId="41" fontId="51" fillId="0" borderId="0" xfId="69" applyNumberFormat="1" applyFont="1" applyFill="1" applyAlignment="1">
      <alignment vertical="top" shrinkToFit="1"/>
      <protection/>
    </xf>
    <xf numFmtId="41" fontId="41" fillId="0" borderId="0" xfId="63" applyNumberFormat="1" applyFont="1" applyFill="1" applyAlignment="1">
      <alignment vertical="top" shrinkToFit="1"/>
      <protection/>
    </xf>
    <xf numFmtId="0" fontId="4" fillId="0" borderId="0" xfId="63" applyNumberFormat="1" applyFont="1" applyFill="1" applyBorder="1" applyAlignment="1">
      <alignment vertical="top" shrinkToFit="1"/>
      <protection/>
    </xf>
    <xf numFmtId="41" fontId="30" fillId="0" borderId="52" xfId="63" applyNumberFormat="1" applyFont="1" applyFill="1" applyBorder="1" applyAlignment="1">
      <alignment vertical="top"/>
      <protection/>
    </xf>
    <xf numFmtId="41" fontId="31" fillId="0" borderId="0" xfId="63" applyNumberFormat="1" applyFont="1" applyFill="1" applyAlignment="1">
      <alignment vertical="top"/>
      <protection/>
    </xf>
    <xf numFmtId="14" fontId="31" fillId="0" borderId="0" xfId="63" applyNumberFormat="1" applyFont="1" applyFill="1" applyAlignment="1" quotePrefix="1">
      <alignment horizontal="right" vertical="top"/>
      <protection/>
    </xf>
    <xf numFmtId="0" fontId="31" fillId="0" borderId="0" xfId="63" applyNumberFormat="1" applyFont="1" applyFill="1" applyAlignment="1" quotePrefix="1">
      <alignment horizontal="right" vertical="top"/>
      <protection/>
    </xf>
    <xf numFmtId="41" fontId="0" fillId="0" borderId="10" xfId="63" applyNumberFormat="1" applyFont="1" applyFill="1" applyBorder="1" applyAlignment="1">
      <alignment vertical="top"/>
      <protection/>
    </xf>
    <xf numFmtId="37" fontId="0" fillId="0" borderId="0" xfId="63" applyNumberFormat="1" applyFont="1" applyFill="1" applyBorder="1" applyAlignment="1">
      <alignment vertical="center"/>
      <protection/>
    </xf>
    <xf numFmtId="0" fontId="0" fillId="0" borderId="0" xfId="69" applyNumberFormat="1" applyFont="1" applyFill="1" applyAlignment="1">
      <alignment horizontal="left" vertical="justify"/>
      <protection/>
    </xf>
    <xf numFmtId="0" fontId="0" fillId="0" borderId="0" xfId="63" applyNumberFormat="1" applyFont="1" applyFill="1" applyAlignment="1" quotePrefix="1">
      <alignment horizontal="right" vertical="top"/>
      <protection/>
    </xf>
    <xf numFmtId="41" fontId="0" fillId="0" borderId="10" xfId="63" applyNumberFormat="1" applyFont="1" applyFill="1" applyBorder="1" applyAlignment="1">
      <alignment horizontal="center" vertical="top"/>
      <protection/>
    </xf>
    <xf numFmtId="41" fontId="4" fillId="0" borderId="0" xfId="69" applyNumberFormat="1" applyFont="1" applyFill="1" applyBorder="1" applyAlignment="1">
      <alignment vertical="top"/>
      <protection/>
    </xf>
    <xf numFmtId="41" fontId="5" fillId="0" borderId="0" xfId="69" applyNumberFormat="1" applyFont="1" applyFill="1" applyBorder="1" applyAlignment="1">
      <alignment vertical="center"/>
      <protection/>
    </xf>
    <xf numFmtId="37" fontId="0" fillId="0" borderId="78" xfId="63" applyNumberFormat="1" applyFont="1" applyFill="1" applyBorder="1" applyAlignment="1">
      <alignment vertical="top"/>
      <protection/>
    </xf>
    <xf numFmtId="41" fontId="2" fillId="0" borderId="0" xfId="63" applyNumberFormat="1" applyFont="1" applyFill="1" applyAlignment="1">
      <alignment vertical="top"/>
      <protection/>
    </xf>
    <xf numFmtId="0" fontId="0" fillId="0" borderId="0" xfId="63" applyNumberFormat="1" applyFont="1" applyFill="1" applyBorder="1" applyAlignment="1">
      <alignment horizontal="center" vertical="center"/>
      <protection/>
    </xf>
    <xf numFmtId="0" fontId="0" fillId="0" borderId="0" xfId="63" applyNumberFormat="1" applyFont="1" applyFill="1" applyAlignment="1">
      <alignment horizontal="justify" vertical="top" wrapText="1"/>
      <protection/>
    </xf>
    <xf numFmtId="41" fontId="51" fillId="0" borderId="0" xfId="63" applyNumberFormat="1" applyFont="1" applyFill="1" applyAlignment="1">
      <alignment vertical="top" shrinkToFit="1"/>
      <protection/>
    </xf>
    <xf numFmtId="41" fontId="41" fillId="0" borderId="0" xfId="69" applyNumberFormat="1" applyFont="1" applyFill="1" applyAlignment="1">
      <alignment vertical="top" shrinkToFit="1"/>
      <protection/>
    </xf>
    <xf numFmtId="41" fontId="41" fillId="0" borderId="52" xfId="69" applyNumberFormat="1" applyFont="1" applyFill="1" applyBorder="1" applyAlignment="1">
      <alignment horizontal="center" vertical="center" shrinkToFit="1"/>
      <protection/>
    </xf>
    <xf numFmtId="41" fontId="41" fillId="0" borderId="0" xfId="69" applyNumberFormat="1" applyFont="1" applyFill="1" applyAlignment="1">
      <alignment horizontal="center" vertical="top" shrinkToFit="1"/>
      <protection/>
    </xf>
    <xf numFmtId="41" fontId="51" fillId="0" borderId="0" xfId="69" applyNumberFormat="1" applyFont="1" applyFill="1" applyAlignment="1">
      <alignment horizontal="center" vertical="top" shrinkToFit="1"/>
      <protection/>
    </xf>
    <xf numFmtId="37" fontId="3" fillId="0" borderId="52" xfId="63" applyNumberFormat="1" applyFont="1" applyFill="1" applyBorder="1" applyAlignment="1">
      <alignment vertical="top"/>
      <protection/>
    </xf>
    <xf numFmtId="41" fontId="3" fillId="0" borderId="52" xfId="63" applyNumberFormat="1" applyFont="1" applyFill="1" applyBorder="1" applyAlignment="1">
      <alignment horizontal="center" vertical="top"/>
      <protection/>
    </xf>
    <xf numFmtId="37" fontId="2" fillId="0" borderId="0" xfId="63" applyNumberFormat="1" applyFont="1" applyFill="1" applyAlignment="1">
      <alignment vertical="top"/>
      <protection/>
    </xf>
    <xf numFmtId="0" fontId="0" fillId="0" borderId="0" xfId="63" applyNumberFormat="1" applyFont="1" applyFill="1" applyAlignment="1" quotePrefix="1">
      <alignment horizontal="center" vertical="top"/>
      <protection/>
    </xf>
    <xf numFmtId="37" fontId="0" fillId="0" borderId="15" xfId="63" applyNumberFormat="1" applyFont="1" applyFill="1" applyBorder="1" applyAlignment="1">
      <alignment vertical="top"/>
      <protection/>
    </xf>
    <xf numFmtId="37" fontId="0" fillId="0" borderId="61" xfId="63" applyNumberFormat="1" applyFont="1" applyFill="1" applyBorder="1" applyAlignment="1">
      <alignment vertical="top"/>
      <protection/>
    </xf>
    <xf numFmtId="37" fontId="0" fillId="0" borderId="10" xfId="63" applyNumberFormat="1" applyFont="1" applyFill="1" applyBorder="1" applyAlignment="1">
      <alignment vertical="top"/>
      <protection/>
    </xf>
    <xf numFmtId="37" fontId="31" fillId="0" borderId="15" xfId="63" applyNumberFormat="1" applyFont="1" applyFill="1" applyBorder="1" applyAlignment="1">
      <alignment vertical="top"/>
      <protection/>
    </xf>
    <xf numFmtId="0" fontId="31" fillId="0" borderId="0" xfId="63" applyNumberFormat="1" applyFont="1" applyFill="1" applyAlignment="1" quotePrefix="1">
      <alignment horizontal="center" vertical="top"/>
      <protection/>
    </xf>
    <xf numFmtId="37" fontId="31" fillId="0" borderId="0" xfId="63" applyNumberFormat="1" applyFont="1" applyFill="1" applyAlignment="1">
      <alignment vertical="top"/>
      <protection/>
    </xf>
    <xf numFmtId="37" fontId="33" fillId="0" borderId="10" xfId="63" applyNumberFormat="1" applyFont="1" applyFill="1" applyBorder="1" applyAlignment="1">
      <alignment vertical="top"/>
      <protection/>
    </xf>
    <xf numFmtId="37" fontId="30" fillId="0" borderId="52" xfId="63" applyNumberFormat="1" applyFont="1" applyFill="1" applyBorder="1" applyAlignment="1">
      <alignment vertical="top"/>
      <protection/>
    </xf>
    <xf numFmtId="41" fontId="0" fillId="0" borderId="61" xfId="63" applyNumberFormat="1" applyFont="1" applyFill="1" applyBorder="1" applyAlignment="1">
      <alignment vertical="top"/>
      <protection/>
    </xf>
    <xf numFmtId="41" fontId="0" fillId="0" borderId="78" xfId="63" applyNumberFormat="1" applyFont="1" applyFill="1" applyBorder="1" applyAlignment="1">
      <alignment vertical="top"/>
      <protection/>
    </xf>
    <xf numFmtId="0" fontId="2" fillId="0" borderId="0" xfId="63" applyNumberFormat="1" applyFont="1" applyFill="1" applyAlignment="1">
      <alignment horizontal="left" vertical="justify"/>
      <protection/>
    </xf>
    <xf numFmtId="41" fontId="2" fillId="0" borderId="0" xfId="63" applyNumberFormat="1" applyFont="1" applyFill="1" applyAlignment="1">
      <alignment horizontal="right" vertical="top"/>
      <protection/>
    </xf>
    <xf numFmtId="9" fontId="17" fillId="0" borderId="0" xfId="74" applyFont="1" applyFill="1" applyAlignment="1">
      <alignment horizontal="right" vertical="top"/>
    </xf>
    <xf numFmtId="41" fontId="3" fillId="0" borderId="52" xfId="63" applyNumberFormat="1" applyFont="1" applyFill="1" applyBorder="1" applyAlignment="1">
      <alignment horizontal="right" vertical="top"/>
      <protection/>
    </xf>
    <xf numFmtId="9" fontId="0" fillId="0" borderId="0" xfId="63" applyNumberFormat="1" applyFont="1" applyFill="1" applyBorder="1" applyAlignment="1">
      <alignment horizontal="right" vertical="top"/>
      <protection/>
    </xf>
    <xf numFmtId="41" fontId="5" fillId="0" borderId="52" xfId="69" applyNumberFormat="1" applyFont="1" applyFill="1" applyBorder="1" applyAlignment="1">
      <alignment vertical="center"/>
      <protection/>
    </xf>
    <xf numFmtId="41" fontId="5" fillId="0" borderId="52" xfId="63" applyNumberFormat="1" applyFont="1" applyFill="1" applyBorder="1" applyAlignment="1">
      <alignment vertical="top"/>
      <protection/>
    </xf>
    <xf numFmtId="41" fontId="17" fillId="0" borderId="0" xfId="69" applyNumberFormat="1" applyFont="1" applyFill="1" applyBorder="1" applyAlignment="1">
      <alignment vertical="top"/>
      <protection/>
    </xf>
    <xf numFmtId="41" fontId="17" fillId="0" borderId="0" xfId="63" applyNumberFormat="1" applyFont="1" applyFill="1" applyBorder="1" applyAlignment="1">
      <alignment vertical="top"/>
      <protection/>
    </xf>
    <xf numFmtId="41" fontId="5" fillId="0" borderId="0" xfId="63" applyNumberFormat="1" applyFont="1" applyFill="1" applyBorder="1" applyAlignment="1">
      <alignment vertical="top"/>
      <protection/>
    </xf>
    <xf numFmtId="0" fontId="0" fillId="0" borderId="0" xfId="69" applyNumberFormat="1" applyFont="1" applyFill="1" applyBorder="1" applyAlignment="1">
      <alignment horizontal="center" vertical="center" wrapText="1"/>
      <protection/>
    </xf>
    <xf numFmtId="0" fontId="0" fillId="0" borderId="0" xfId="69" applyNumberFormat="1" applyFont="1" applyFill="1" applyBorder="1" applyAlignment="1">
      <alignment horizontal="center" vertical="center"/>
      <protection/>
    </xf>
    <xf numFmtId="41" fontId="0" fillId="0" borderId="0" xfId="63" applyNumberFormat="1" applyFont="1" applyFill="1" applyBorder="1" applyAlignment="1">
      <alignment vertical="top" shrinkToFit="1"/>
      <protection/>
    </xf>
    <xf numFmtId="41" fontId="42" fillId="0" borderId="52" xfId="69" applyNumberFormat="1" applyFont="1" applyFill="1" applyBorder="1" applyAlignment="1">
      <alignment horizontal="center" vertical="justify"/>
      <protection/>
    </xf>
    <xf numFmtId="0" fontId="3" fillId="0" borderId="0" xfId="0" applyFont="1" applyBorder="1" applyAlignment="1">
      <alignment horizontal="center" vertical="top"/>
    </xf>
    <xf numFmtId="41" fontId="4" fillId="0" borderId="52" xfId="69" applyNumberFormat="1" applyFont="1" applyFill="1" applyBorder="1" applyAlignment="1">
      <alignment vertical="center" shrinkToFit="1"/>
      <protection/>
    </xf>
    <xf numFmtId="41" fontId="4" fillId="0" borderId="0" xfId="69" applyNumberFormat="1" applyFont="1" applyFill="1" applyBorder="1" applyAlignment="1">
      <alignment vertical="top" shrinkToFit="1"/>
      <protection/>
    </xf>
    <xf numFmtId="41" fontId="4" fillId="0" borderId="0" xfId="63" applyNumberFormat="1" applyFont="1" applyFill="1" applyBorder="1" applyAlignment="1">
      <alignment vertical="top" shrinkToFit="1"/>
      <protection/>
    </xf>
    <xf numFmtId="41" fontId="17" fillId="0" borderId="0" xfId="69" applyNumberFormat="1" applyFont="1" applyFill="1" applyBorder="1" applyAlignment="1">
      <alignment vertical="top" shrinkToFit="1"/>
      <protection/>
    </xf>
    <xf numFmtId="41" fontId="4" fillId="0" borderId="52" xfId="63" applyNumberFormat="1" applyFont="1" applyFill="1" applyBorder="1" applyAlignment="1">
      <alignment vertical="center" shrinkToFit="1"/>
      <protection/>
    </xf>
    <xf numFmtId="41" fontId="17" fillId="0" borderId="0" xfId="63" applyNumberFormat="1" applyFont="1" applyFill="1" applyBorder="1" applyAlignment="1">
      <alignment vertical="top" shrinkToFit="1"/>
      <protection/>
    </xf>
    <xf numFmtId="41" fontId="17" fillId="0" borderId="0" xfId="69" applyNumberFormat="1" applyFont="1" applyFill="1" applyAlignment="1">
      <alignment vertical="top" shrinkToFit="1"/>
      <protection/>
    </xf>
    <xf numFmtId="41" fontId="17" fillId="0" borderId="0" xfId="63" applyNumberFormat="1" applyFont="1" applyFill="1" applyAlignment="1">
      <alignment vertical="top" shrinkToFit="1"/>
      <protection/>
    </xf>
    <xf numFmtId="37" fontId="31" fillId="0" borderId="78" xfId="63" applyNumberFormat="1" applyFont="1" applyFill="1" applyBorder="1" applyAlignment="1">
      <alignment vertical="top"/>
      <protection/>
    </xf>
    <xf numFmtId="0" fontId="31" fillId="0" borderId="15" xfId="69" applyNumberFormat="1" applyFont="1" applyFill="1" applyBorder="1" applyAlignment="1">
      <alignment horizontal="center" vertical="top"/>
      <protection/>
    </xf>
    <xf numFmtId="0" fontId="31" fillId="0" borderId="15" xfId="63" applyNumberFormat="1" applyFont="1" applyFill="1" applyBorder="1" applyAlignment="1">
      <alignment horizontal="center" vertical="top"/>
      <protection/>
    </xf>
    <xf numFmtId="37" fontId="33" fillId="0" borderId="0" xfId="63" applyNumberFormat="1" applyFont="1" applyFill="1" applyAlignment="1">
      <alignment vertical="top"/>
      <protection/>
    </xf>
    <xf numFmtId="0" fontId="31" fillId="0" borderId="10" xfId="69" applyNumberFormat="1" applyFont="1" applyFill="1" applyBorder="1" applyAlignment="1">
      <alignment horizontal="center" vertical="top"/>
      <protection/>
    </xf>
    <xf numFmtId="0" fontId="31" fillId="0" borderId="10" xfId="63" applyNumberFormat="1" applyFont="1" applyFill="1" applyBorder="1" applyAlignment="1">
      <alignment horizontal="center" vertical="top"/>
      <protection/>
    </xf>
    <xf numFmtId="0" fontId="31" fillId="0" borderId="18" xfId="69" applyNumberFormat="1" applyFont="1" applyFill="1" applyBorder="1" applyAlignment="1">
      <alignment vertical="top" shrinkToFit="1"/>
      <protection/>
    </xf>
    <xf numFmtId="0" fontId="31" fillId="0" borderId="18" xfId="63" applyNumberFormat="1" applyFont="1" applyBorder="1" applyAlignment="1">
      <alignment vertical="top"/>
      <protection/>
    </xf>
    <xf numFmtId="3" fontId="31" fillId="0" borderId="0" xfId="69" applyNumberFormat="1" applyFont="1" applyFill="1" applyBorder="1" applyAlignment="1">
      <alignment vertical="top" shrinkToFit="1"/>
      <protection/>
    </xf>
    <xf numFmtId="3" fontId="31" fillId="0" borderId="0" xfId="63" applyNumberFormat="1" applyFont="1" applyAlignment="1">
      <alignment vertical="top"/>
      <protection/>
    </xf>
    <xf numFmtId="0" fontId="31" fillId="0" borderId="0" xfId="63" applyNumberFormat="1" applyFont="1" applyAlignment="1">
      <alignment vertical="top"/>
      <protection/>
    </xf>
    <xf numFmtId="3" fontId="31" fillId="0" borderId="0" xfId="69" applyNumberFormat="1" applyFont="1" applyFill="1" applyAlignment="1">
      <alignment vertical="top" shrinkToFit="1"/>
      <protection/>
    </xf>
    <xf numFmtId="3" fontId="31" fillId="0" borderId="15" xfId="69" applyNumberFormat="1" applyFont="1" applyFill="1" applyBorder="1" applyAlignment="1">
      <alignment vertical="top" shrinkToFit="1"/>
      <protection/>
    </xf>
    <xf numFmtId="3" fontId="31" fillId="0" borderId="10" xfId="69" applyNumberFormat="1" applyFont="1" applyFill="1" applyBorder="1" applyAlignment="1">
      <alignment vertical="top" shrinkToFit="1"/>
      <protection/>
    </xf>
    <xf numFmtId="3" fontId="31" fillId="0" borderId="10" xfId="63" applyNumberFormat="1" applyFont="1" applyBorder="1" applyAlignment="1">
      <alignment vertical="top"/>
      <protection/>
    </xf>
    <xf numFmtId="0" fontId="31" fillId="0" borderId="10" xfId="63" applyNumberFormat="1" applyFont="1" applyBorder="1" applyAlignment="1">
      <alignment vertical="top"/>
      <protection/>
    </xf>
    <xf numFmtId="37" fontId="30" fillId="0" borderId="10" xfId="63" applyNumberFormat="1" applyFont="1" applyFill="1" applyBorder="1" applyAlignment="1">
      <alignment vertical="top"/>
      <protection/>
    </xf>
    <xf numFmtId="0" fontId="5" fillId="0" borderId="0" xfId="63" applyNumberFormat="1" applyFont="1" applyFill="1" applyBorder="1" applyAlignment="1">
      <alignment horizontal="center" vertical="center" wrapText="1"/>
      <protection/>
    </xf>
    <xf numFmtId="37" fontId="30" fillId="0" borderId="15" xfId="63" applyNumberFormat="1" applyFont="1" applyFill="1" applyBorder="1" applyAlignment="1">
      <alignment vertical="top"/>
      <protection/>
    </xf>
    <xf numFmtId="0" fontId="31" fillId="0" borderId="19" xfId="69" applyNumberFormat="1" applyFont="1" applyFill="1" applyBorder="1" applyAlignment="1">
      <alignment horizontal="center" vertical="top"/>
      <protection/>
    </xf>
    <xf numFmtId="0" fontId="31" fillId="0" borderId="18" xfId="0" applyFont="1" applyBorder="1" applyAlignment="1">
      <alignment horizontal="center" vertical="top"/>
    </xf>
    <xf numFmtId="0" fontId="31" fillId="0" borderId="17" xfId="0" applyFont="1" applyBorder="1" applyAlignment="1">
      <alignment horizontal="center" vertical="top"/>
    </xf>
    <xf numFmtId="0" fontId="31" fillId="0" borderId="10" xfId="69" applyNumberFormat="1" applyFont="1" applyFill="1" applyBorder="1" applyAlignment="1">
      <alignment horizontal="center" vertical="top" wrapText="1"/>
      <protection/>
    </xf>
    <xf numFmtId="0" fontId="31" fillId="0" borderId="11" xfId="69" applyNumberFormat="1" applyFont="1" applyFill="1" applyBorder="1" applyAlignment="1">
      <alignment horizontal="center" vertical="top" wrapText="1"/>
      <protection/>
    </xf>
    <xf numFmtId="0" fontId="31" fillId="0" borderId="45" xfId="63" applyNumberFormat="1" applyFont="1" applyFill="1" applyBorder="1" applyAlignment="1">
      <alignment horizontal="center" vertical="top"/>
      <protection/>
    </xf>
    <xf numFmtId="3" fontId="31" fillId="0" borderId="13" xfId="69" applyNumberFormat="1" applyFont="1" applyFill="1" applyBorder="1" applyAlignment="1">
      <alignment vertical="top"/>
      <protection/>
    </xf>
    <xf numFmtId="3" fontId="31" fillId="0" borderId="0" xfId="69" applyNumberFormat="1" applyFont="1" applyFill="1" applyBorder="1" applyAlignment="1">
      <alignment vertical="top"/>
      <protection/>
    </xf>
    <xf numFmtId="3" fontId="31" fillId="0" borderId="12" xfId="69" applyNumberFormat="1" applyFont="1" applyFill="1" applyBorder="1" applyAlignment="1">
      <alignment vertical="top" shrinkToFit="1"/>
      <protection/>
    </xf>
    <xf numFmtId="3" fontId="31" fillId="0" borderId="10" xfId="63" applyNumberFormat="1" applyFont="1" applyFill="1" applyBorder="1" applyAlignment="1">
      <alignment vertical="top" shrinkToFit="1"/>
      <protection/>
    </xf>
    <xf numFmtId="3" fontId="31" fillId="0" borderId="45" xfId="63" applyNumberFormat="1" applyFont="1" applyFill="1" applyBorder="1" applyAlignment="1">
      <alignment vertical="top" shrinkToFit="1"/>
      <protection/>
    </xf>
    <xf numFmtId="3" fontId="31" fillId="0" borderId="16" xfId="69" applyNumberFormat="1" applyFont="1" applyFill="1" applyBorder="1" applyAlignment="1">
      <alignment vertical="top"/>
      <protection/>
    </xf>
    <xf numFmtId="3" fontId="31" fillId="0" borderId="15" xfId="69" applyNumberFormat="1" applyFont="1" applyFill="1" applyBorder="1" applyAlignment="1">
      <alignment vertical="top"/>
      <protection/>
    </xf>
    <xf numFmtId="3" fontId="31" fillId="0" borderId="11" xfId="69" applyNumberFormat="1" applyFont="1" applyFill="1" applyBorder="1" applyAlignment="1">
      <alignment vertical="top"/>
      <protection/>
    </xf>
    <xf numFmtId="3" fontId="31" fillId="0" borderId="10" xfId="69" applyNumberFormat="1" applyFont="1" applyFill="1" applyBorder="1" applyAlignment="1">
      <alignment vertical="top"/>
      <protection/>
    </xf>
    <xf numFmtId="3" fontId="30" fillId="0" borderId="18" xfId="69" applyNumberFormat="1" applyFont="1" applyFill="1" applyBorder="1" applyAlignment="1">
      <alignment vertical="top"/>
      <protection/>
    </xf>
    <xf numFmtId="3" fontId="31" fillId="0" borderId="0" xfId="63" applyNumberFormat="1" applyFont="1" applyFill="1" applyBorder="1" applyAlignment="1">
      <alignment vertical="top" shrinkToFit="1"/>
      <protection/>
    </xf>
    <xf numFmtId="3" fontId="31" fillId="0" borderId="12" xfId="63" applyNumberFormat="1" applyFont="1" applyFill="1" applyBorder="1" applyAlignment="1">
      <alignment vertical="top" shrinkToFit="1"/>
      <protection/>
    </xf>
    <xf numFmtId="3" fontId="30" fillId="0" borderId="19" xfId="69" applyNumberFormat="1" applyFont="1" applyFill="1" applyBorder="1" applyAlignment="1">
      <alignment vertical="top"/>
      <protection/>
    </xf>
    <xf numFmtId="3" fontId="30" fillId="0" borderId="18" xfId="69" applyNumberFormat="1" applyFont="1" applyFill="1" applyBorder="1" applyAlignment="1">
      <alignment vertical="top" shrinkToFit="1"/>
      <protection/>
    </xf>
    <xf numFmtId="0" fontId="5" fillId="0" borderId="0" xfId="69" applyNumberFormat="1" applyFont="1" applyFill="1" applyBorder="1" applyAlignment="1">
      <alignment horizontal="center" vertical="top"/>
      <protection/>
    </xf>
    <xf numFmtId="0" fontId="5" fillId="0" borderId="0" xfId="63" applyNumberFormat="1" applyFont="1" applyFill="1" applyBorder="1" applyAlignment="1">
      <alignment horizontal="center" vertical="center"/>
      <protection/>
    </xf>
    <xf numFmtId="41" fontId="51" fillId="0" borderId="0" xfId="69" applyNumberFormat="1" applyFont="1" applyFill="1" applyBorder="1" applyAlignment="1">
      <alignment horizontal="center" vertical="top" shrinkToFit="1"/>
      <protection/>
    </xf>
    <xf numFmtId="41" fontId="41" fillId="0" borderId="52" xfId="69" applyNumberFormat="1" applyFont="1" applyFill="1" applyBorder="1" applyAlignment="1">
      <alignment vertical="center" shrinkToFit="1"/>
      <protection/>
    </xf>
    <xf numFmtId="37" fontId="33" fillId="0" borderId="0" xfId="63" applyNumberFormat="1" applyFont="1" applyFill="1" applyBorder="1" applyAlignment="1">
      <alignment vertical="top"/>
      <protection/>
    </xf>
    <xf numFmtId="37" fontId="31" fillId="0" borderId="0" xfId="63" applyNumberFormat="1" applyFont="1" applyFill="1" applyBorder="1" applyAlignment="1">
      <alignment vertical="top"/>
      <protection/>
    </xf>
    <xf numFmtId="0" fontId="31" fillId="0" borderId="10" xfId="63" applyNumberFormat="1" applyFont="1" applyFill="1" applyBorder="1" applyAlignment="1" quotePrefix="1">
      <alignment horizontal="center" vertical="top"/>
      <protection/>
    </xf>
    <xf numFmtId="37" fontId="30" fillId="0" borderId="0" xfId="63" applyNumberFormat="1" applyFont="1" applyFill="1" applyAlignment="1">
      <alignment vertical="top"/>
      <protection/>
    </xf>
    <xf numFmtId="0" fontId="31" fillId="0" borderId="0" xfId="63" applyNumberFormat="1" applyFont="1" applyFill="1" applyAlignment="1">
      <alignment vertical="top"/>
      <protection/>
    </xf>
    <xf numFmtId="37" fontId="31" fillId="0" borderId="61" xfId="63" applyNumberFormat="1" applyFont="1" applyFill="1" applyBorder="1" applyAlignment="1">
      <alignment vertical="top"/>
      <protection/>
    </xf>
    <xf numFmtId="0" fontId="0" fillId="0" borderId="0" xfId="63" applyNumberFormat="1" applyFont="1" applyFill="1" applyAlignment="1">
      <alignment vertical="top"/>
      <protection/>
    </xf>
    <xf numFmtId="41" fontId="41" fillId="0" borderId="52" xfId="63" applyNumberFormat="1" applyFont="1" applyFill="1" applyBorder="1" applyAlignment="1">
      <alignment vertical="center" shrinkToFit="1"/>
      <protection/>
    </xf>
    <xf numFmtId="0" fontId="31" fillId="0" borderId="0" xfId="63" applyNumberFormat="1" applyFont="1" applyFill="1" applyAlignment="1">
      <alignment horizontal="justify" vertical="top"/>
      <protection/>
    </xf>
    <xf numFmtId="0" fontId="0" fillId="0" borderId="0" xfId="63" applyNumberFormat="1" applyFont="1" applyFill="1" applyAlignment="1">
      <alignment horizontal="justify" vertical="top"/>
      <protection/>
    </xf>
    <xf numFmtId="14" fontId="0" fillId="0" borderId="0" xfId="63" applyNumberFormat="1" applyFont="1" applyFill="1" applyAlignment="1">
      <alignment horizontal="right" vertical="top"/>
      <protection/>
    </xf>
    <xf numFmtId="0" fontId="0" fillId="0" borderId="0" xfId="63" applyNumberFormat="1" applyFont="1" applyFill="1" applyAlignment="1">
      <alignment horizontal="right" vertical="top"/>
      <protection/>
    </xf>
    <xf numFmtId="41" fontId="0" fillId="39" borderId="0" xfId="63" applyNumberFormat="1" applyFont="1" applyFill="1" applyBorder="1" applyAlignment="1">
      <alignment vertical="top"/>
      <protection/>
    </xf>
    <xf numFmtId="41" fontId="0" fillId="0" borderId="78" xfId="63" applyNumberFormat="1" applyFont="1" applyFill="1" applyBorder="1" applyAlignment="1">
      <alignment horizontal="right" vertical="top"/>
      <protection/>
    </xf>
    <xf numFmtId="37" fontId="0" fillId="0" borderId="0" xfId="63" applyNumberFormat="1" applyFont="1" applyFill="1" applyAlignment="1">
      <alignment horizontal="right" vertical="top"/>
      <protection/>
    </xf>
    <xf numFmtId="41" fontId="3" fillId="39" borderId="52" xfId="63" applyNumberFormat="1" applyFont="1" applyFill="1" applyBorder="1" applyAlignment="1">
      <alignment vertical="top"/>
      <protection/>
    </xf>
    <xf numFmtId="41" fontId="106" fillId="0" borderId="0" xfId="63" applyNumberFormat="1" applyFont="1" applyFill="1" applyBorder="1" applyAlignment="1">
      <alignment vertical="top"/>
      <protection/>
    </xf>
    <xf numFmtId="41" fontId="3" fillId="0" borderId="52" xfId="69" applyNumberFormat="1" applyFont="1" applyFill="1" applyBorder="1" applyAlignment="1">
      <alignment vertical="center"/>
      <protection/>
    </xf>
    <xf numFmtId="41" fontId="42" fillId="0" borderId="52" xfId="69" applyNumberFormat="1" applyFont="1" applyFill="1" applyBorder="1" applyAlignment="1">
      <alignment horizontal="center" vertical="center" wrapText="1"/>
      <protection/>
    </xf>
    <xf numFmtId="187" fontId="3" fillId="0" borderId="52" xfId="42" applyNumberFormat="1" applyFont="1" applyFill="1" applyBorder="1" applyAlignment="1">
      <alignment horizontal="center" vertical="top"/>
    </xf>
    <xf numFmtId="187" fontId="0" fillId="0" borderId="0" xfId="42" applyNumberFormat="1" applyFont="1" applyFill="1" applyAlignment="1">
      <alignment horizontal="center" vertical="top"/>
    </xf>
    <xf numFmtId="41" fontId="41" fillId="0" borderId="0" xfId="63" applyNumberFormat="1" applyFont="1" applyFill="1" applyBorder="1" applyAlignment="1">
      <alignment vertical="top" shrinkToFit="1"/>
      <protection/>
    </xf>
    <xf numFmtId="43" fontId="0" fillId="0" borderId="0" xfId="42" applyFont="1" applyFill="1" applyAlignment="1">
      <alignment horizontal="center" vertical="top"/>
    </xf>
    <xf numFmtId="187" fontId="31" fillId="0" borderId="0" xfId="42" applyNumberFormat="1" applyFont="1" applyAlignment="1">
      <alignment horizontal="center" vertical="top"/>
    </xf>
    <xf numFmtId="41" fontId="101" fillId="39" borderId="0" xfId="43" applyFont="1" applyFill="1" applyAlignment="1">
      <alignment horizontal="center" vertical="top"/>
    </xf>
    <xf numFmtId="41" fontId="0" fillId="39" borderId="0" xfId="43" applyFont="1" applyFill="1" applyAlignment="1">
      <alignment horizontal="center" vertical="top"/>
    </xf>
    <xf numFmtId="0" fontId="26" fillId="39" borderId="0" xfId="63" applyNumberFormat="1" applyFont="1" applyFill="1" applyAlignment="1">
      <alignment horizontal="right" vertical="justify"/>
      <protection/>
    </xf>
    <xf numFmtId="0" fontId="26" fillId="39" borderId="0" xfId="63" applyNumberFormat="1" applyFont="1" applyFill="1" applyAlignment="1" quotePrefix="1">
      <alignment horizontal="right" vertical="justify"/>
      <protection/>
    </xf>
    <xf numFmtId="41" fontId="3" fillId="39" borderId="52" xfId="0" applyNumberFormat="1" applyFont="1" applyFill="1" applyBorder="1" applyAlignment="1">
      <alignment horizontal="center" vertical="distributed" wrapText="1"/>
    </xf>
    <xf numFmtId="41" fontId="106" fillId="0" borderId="0" xfId="63" applyNumberFormat="1" applyFont="1" applyFill="1" applyAlignment="1">
      <alignment vertical="top"/>
      <protection/>
    </xf>
    <xf numFmtId="41" fontId="4" fillId="0" borderId="0" xfId="69" applyNumberFormat="1" applyFont="1" applyFill="1" applyBorder="1" applyAlignment="1">
      <alignment horizontal="center" vertical="top"/>
      <protection/>
    </xf>
    <xf numFmtId="41" fontId="51" fillId="0" borderId="10" xfId="69" applyNumberFormat="1" applyFont="1" applyFill="1" applyBorder="1" applyAlignment="1">
      <alignment horizontal="center" vertical="top" shrinkToFit="1"/>
      <protection/>
    </xf>
    <xf numFmtId="3" fontId="51" fillId="0" borderId="10" xfId="69" applyNumberFormat="1" applyFont="1" applyFill="1" applyBorder="1" applyAlignment="1">
      <alignment horizontal="center" vertical="center" shrinkToFit="1"/>
      <protection/>
    </xf>
    <xf numFmtId="37" fontId="41" fillId="0" borderId="0" xfId="69" applyNumberFormat="1" applyFont="1" applyFill="1" applyBorder="1" applyAlignment="1">
      <alignment vertical="top"/>
      <protection/>
    </xf>
    <xf numFmtId="37" fontId="41" fillId="0" borderId="0" xfId="69" applyNumberFormat="1" applyFont="1" applyFill="1" applyBorder="1" applyAlignment="1">
      <alignment horizontal="center" vertical="top"/>
      <protection/>
    </xf>
    <xf numFmtId="41" fontId="41" fillId="0" borderId="0" xfId="69" applyNumberFormat="1" applyFont="1" applyFill="1" applyBorder="1" applyAlignment="1">
      <alignment horizontal="center" vertical="top" shrinkToFit="1"/>
      <protection/>
    </xf>
    <xf numFmtId="41" fontId="51" fillId="0" borderId="0" xfId="69" applyNumberFormat="1" applyFont="1" applyFill="1" applyAlignment="1">
      <alignment horizontal="center" vertical="center" shrinkToFit="1"/>
      <protection/>
    </xf>
    <xf numFmtId="0" fontId="3" fillId="0" borderId="0" xfId="71" applyNumberFormat="1" applyFont="1" applyFill="1" applyBorder="1" applyAlignment="1" applyProtection="1">
      <alignment horizontal="left" vertical="top" wrapText="1"/>
      <protection hidden="1"/>
    </xf>
    <xf numFmtId="0" fontId="3" fillId="0" borderId="0" xfId="63" applyNumberFormat="1" applyFont="1" applyFill="1" applyAlignment="1">
      <alignment horizontal="left" vertical="top" wrapText="1"/>
      <protection/>
    </xf>
    <xf numFmtId="41" fontId="41" fillId="0" borderId="10" xfId="69" applyNumberFormat="1" applyFont="1" applyFill="1" applyBorder="1" applyAlignment="1">
      <alignment horizontal="center" vertical="top" shrinkToFit="1"/>
      <protection/>
    </xf>
    <xf numFmtId="0" fontId="104" fillId="0" borderId="0" xfId="0" applyFont="1" applyAlignment="1">
      <alignment horizontal="justify"/>
    </xf>
    <xf numFmtId="0" fontId="2" fillId="0" borderId="0" xfId="0" applyFont="1" applyAlignment="1">
      <alignment horizontal="center" vertical="top" wrapText="1"/>
    </xf>
    <xf numFmtId="0" fontId="2" fillId="0" borderId="0" xfId="0" applyFont="1" applyAlignment="1">
      <alignment horizontal="justify" vertical="top" wrapText="1"/>
    </xf>
    <xf numFmtId="0" fontId="103" fillId="0" borderId="0" xfId="0" applyFont="1" applyAlignment="1">
      <alignment horizontal="justify"/>
    </xf>
    <xf numFmtId="0" fontId="102" fillId="0" borderId="0" xfId="0" applyFont="1" applyAlignment="1">
      <alignment horizontal="center"/>
    </xf>
    <xf numFmtId="0" fontId="3" fillId="0" borderId="0" xfId="61" applyFont="1" applyAlignment="1">
      <alignment horizontal="center"/>
      <protection/>
    </xf>
    <xf numFmtId="0" fontId="0" fillId="0" borderId="10" xfId="0" applyFont="1" applyBorder="1" applyAlignment="1">
      <alignment horizontal="right"/>
    </xf>
    <xf numFmtId="0" fontId="0" fillId="0" borderId="0" xfId="61" applyAlignment="1">
      <alignment horizontal="center"/>
      <protection/>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41" fontId="0" fillId="0" borderId="51" xfId="45" applyFont="1" applyBorder="1" applyAlignment="1">
      <alignment horizontal="center"/>
    </xf>
    <xf numFmtId="41" fontId="0" fillId="39" borderId="51" xfId="45" applyFont="1" applyFill="1" applyBorder="1" applyAlignment="1">
      <alignment horizontal="center"/>
    </xf>
    <xf numFmtId="41" fontId="3" fillId="0" borderId="13" xfId="45" applyFont="1" applyBorder="1" applyAlignment="1">
      <alignment horizontal="center"/>
    </xf>
    <xf numFmtId="41" fontId="3" fillId="0" borderId="0" xfId="45" applyFont="1" applyBorder="1" applyAlignment="1">
      <alignment horizontal="center"/>
    </xf>
    <xf numFmtId="0" fontId="0" fillId="0" borderId="88" xfId="0" applyFont="1" applyBorder="1" applyAlignment="1">
      <alignment horizontal="left" vertical="center" wrapText="1"/>
    </xf>
    <xf numFmtId="0" fontId="0" fillId="0" borderId="61" xfId="0" applyFont="1" applyBorder="1" applyAlignment="1">
      <alignment horizontal="left" vertical="center" wrapText="1"/>
    </xf>
    <xf numFmtId="0" fontId="0" fillId="0" borderId="89" xfId="0" applyFont="1" applyBorder="1" applyAlignment="1">
      <alignment horizontal="left" vertical="center" wrapText="1"/>
    </xf>
    <xf numFmtId="41" fontId="0" fillId="0" borderId="50" xfId="45" applyFont="1" applyBorder="1" applyAlignment="1">
      <alignment horizontal="center"/>
    </xf>
    <xf numFmtId="41" fontId="0" fillId="39" borderId="50" xfId="45" applyFont="1" applyFill="1" applyBorder="1" applyAlignment="1">
      <alignment horizontal="center"/>
    </xf>
    <xf numFmtId="41" fontId="3" fillId="0" borderId="88" xfId="45" applyFont="1" applyBorder="1" applyAlignment="1">
      <alignment horizontal="center"/>
    </xf>
    <xf numFmtId="41" fontId="3" fillId="0" borderId="61" xfId="45" applyFont="1" applyBorder="1" applyAlignment="1">
      <alignment horizontal="center"/>
    </xf>
    <xf numFmtId="0" fontId="0" fillId="0" borderId="90" xfId="0" applyFont="1" applyBorder="1" applyAlignment="1">
      <alignment horizontal="left" wrapText="1"/>
    </xf>
    <xf numFmtId="0" fontId="0" fillId="0" borderId="91" xfId="0" applyFont="1" applyBorder="1" applyAlignment="1">
      <alignment horizontal="left" wrapText="1"/>
    </xf>
    <xf numFmtId="0" fontId="0" fillId="0" borderId="92" xfId="0" applyFont="1" applyBorder="1" applyAlignment="1">
      <alignment horizontal="left" wrapText="1"/>
    </xf>
    <xf numFmtId="41" fontId="0" fillId="0" borderId="49" xfId="45" applyFont="1" applyBorder="1" applyAlignment="1">
      <alignment horizontal="center"/>
    </xf>
    <xf numFmtId="41" fontId="0" fillId="39" borderId="90" xfId="45" applyFont="1" applyFill="1" applyBorder="1" applyAlignment="1">
      <alignment horizontal="center"/>
    </xf>
    <xf numFmtId="41" fontId="0" fillId="39" borderId="91" xfId="45" applyFont="1" applyFill="1" applyBorder="1" applyAlignment="1">
      <alignment horizontal="center"/>
    </xf>
    <xf numFmtId="41" fontId="3" fillId="0" borderId="90" xfId="45" applyFont="1" applyBorder="1" applyAlignment="1">
      <alignment horizontal="center"/>
    </xf>
    <xf numFmtId="41" fontId="3" fillId="0" borderId="91" xfId="45" applyFont="1" applyBorder="1" applyAlignment="1">
      <alignment horizont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3" xfId="0" applyFont="1" applyBorder="1" applyAlignment="1">
      <alignment horizontal="center" vertical="center"/>
    </xf>
    <xf numFmtId="0" fontId="3" fillId="39" borderId="23" xfId="0" applyFont="1" applyFill="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41" fontId="3" fillId="0" borderId="54" xfId="45" applyFont="1" applyBorder="1" applyAlignment="1">
      <alignment horizontal="center"/>
    </xf>
    <xf numFmtId="41" fontId="3" fillId="0" borderId="93" xfId="45" applyFont="1" applyBorder="1" applyAlignment="1">
      <alignment horizontal="center"/>
    </xf>
    <xf numFmtId="41" fontId="0" fillId="0" borderId="88" xfId="45" applyFont="1" applyBorder="1" applyAlignment="1">
      <alignment horizontal="center"/>
    </xf>
    <xf numFmtId="41" fontId="0" fillId="0" borderId="61" xfId="45" applyFont="1" applyBorder="1" applyAlignment="1">
      <alignment horizontal="center"/>
    </xf>
    <xf numFmtId="41" fontId="0" fillId="0" borderId="89" xfId="45" applyFont="1" applyBorder="1" applyAlignment="1">
      <alignment horizontal="center"/>
    </xf>
    <xf numFmtId="41" fontId="0" fillId="39" borderId="88" xfId="45" applyFont="1" applyFill="1" applyBorder="1" applyAlignment="1">
      <alignment horizontal="center"/>
    </xf>
    <xf numFmtId="41" fontId="0" fillId="39" borderId="61" xfId="45" applyFont="1" applyFill="1" applyBorder="1" applyAlignment="1">
      <alignment horizontal="center"/>
    </xf>
    <xf numFmtId="41" fontId="0" fillId="39" borderId="89" xfId="45" applyFont="1" applyFill="1" applyBorder="1" applyAlignment="1">
      <alignment horizontal="center"/>
    </xf>
    <xf numFmtId="41" fontId="3" fillId="0" borderId="53" xfId="45" applyFont="1" applyBorder="1" applyAlignment="1">
      <alignment horizontal="center"/>
    </xf>
    <xf numFmtId="41" fontId="3" fillId="0" borderId="94" xfId="45" applyFont="1" applyBorder="1" applyAlignment="1">
      <alignment horizontal="center"/>
    </xf>
    <xf numFmtId="41" fontId="0" fillId="39" borderId="49" xfId="45" applyFont="1" applyFill="1" applyBorder="1" applyAlignment="1">
      <alignment horizontal="center"/>
    </xf>
    <xf numFmtId="41" fontId="3" fillId="0" borderId="49" xfId="45" applyFont="1" applyBorder="1" applyAlignment="1">
      <alignment horizontal="center"/>
    </xf>
    <xf numFmtId="41" fontId="3" fillId="0" borderId="22" xfId="45" applyFont="1" applyBorder="1" applyAlignment="1">
      <alignment horizontal="center"/>
    </xf>
    <xf numFmtId="0" fontId="3" fillId="0" borderId="22" xfId="0" applyFont="1" applyBorder="1" applyAlignment="1">
      <alignment horizontal="center" vertical="center"/>
    </xf>
    <xf numFmtId="41" fontId="0" fillId="0" borderId="23" xfId="44" applyFont="1" applyBorder="1" applyAlignment="1">
      <alignment horizontal="center"/>
    </xf>
    <xf numFmtId="41" fontId="0" fillId="0" borderId="23" xfId="61" applyNumberFormat="1" applyBorder="1" applyAlignment="1">
      <alignment horizontal="center"/>
      <protection/>
    </xf>
    <xf numFmtId="0" fontId="0" fillId="0" borderId="23" xfId="61" applyFont="1" applyBorder="1" applyAlignment="1">
      <alignment vertical="top" wrapText="1"/>
      <protection/>
    </xf>
    <xf numFmtId="0" fontId="39" fillId="0" borderId="23" xfId="61" applyFont="1" applyBorder="1" applyAlignment="1">
      <alignment vertical="top" wrapText="1"/>
      <protection/>
    </xf>
    <xf numFmtId="41" fontId="3" fillId="0" borderId="23" xfId="44" applyFont="1" applyBorder="1" applyAlignment="1">
      <alignment horizontal="center"/>
    </xf>
    <xf numFmtId="41" fontId="0" fillId="0" borderId="23" xfId="61" applyNumberFormat="1" applyFont="1" applyBorder="1" applyAlignment="1">
      <alignment horizontal="center"/>
      <protection/>
    </xf>
    <xf numFmtId="0" fontId="3" fillId="0" borderId="23" xfId="61" applyFont="1" applyBorder="1" applyAlignment="1">
      <alignment vertical="top" wrapText="1"/>
      <protection/>
    </xf>
    <xf numFmtId="187" fontId="0" fillId="0" borderId="23" xfId="46" applyNumberFormat="1" applyFont="1" applyFill="1" applyBorder="1" applyAlignment="1">
      <alignment horizontal="center"/>
    </xf>
    <xf numFmtId="187" fontId="0" fillId="0" borderId="23" xfId="46" applyNumberFormat="1" applyFont="1" applyBorder="1" applyAlignment="1">
      <alignment horizontal="center"/>
    </xf>
    <xf numFmtId="187" fontId="3" fillId="0" borderId="23" xfId="46" applyNumberFormat="1" applyFont="1" applyBorder="1" applyAlignment="1">
      <alignment horizontal="center"/>
    </xf>
    <xf numFmtId="187" fontId="0" fillId="0" borderId="23" xfId="46" applyNumberFormat="1" applyFont="1" applyBorder="1" applyAlignment="1">
      <alignment horizontal="center"/>
    </xf>
    <xf numFmtId="0" fontId="0" fillId="0" borderId="23" xfId="61" applyBorder="1" applyAlignment="1">
      <alignment vertical="top" wrapText="1"/>
      <protection/>
    </xf>
    <xf numFmtId="0" fontId="3" fillId="0" borderId="23" xfId="61" applyFont="1" applyBorder="1" applyAlignment="1">
      <alignment horizontal="center" vertical="center"/>
      <protection/>
    </xf>
    <xf numFmtId="0" fontId="3" fillId="0" borderId="23" xfId="61" applyFont="1" applyBorder="1" applyAlignment="1">
      <alignment horizontal="center" vertical="center" wrapText="1"/>
      <protection/>
    </xf>
    <xf numFmtId="0" fontId="39" fillId="39" borderId="23" xfId="0" applyFont="1" applyFill="1" applyBorder="1" applyAlignment="1">
      <alignment horizontal="center" vertical="top" wrapText="1"/>
    </xf>
    <xf numFmtId="0" fontId="39" fillId="39" borderId="23" xfId="0" applyFont="1" applyFill="1" applyBorder="1" applyAlignment="1">
      <alignment horizontal="center" vertical="center"/>
    </xf>
    <xf numFmtId="0" fontId="39" fillId="0" borderId="19" xfId="0" applyFont="1" applyBorder="1" applyAlignment="1">
      <alignment horizontal="left" vertical="top" wrapText="1"/>
    </xf>
    <xf numFmtId="0" fontId="39" fillId="0" borderId="18" xfId="0" applyFont="1" applyBorder="1" applyAlignment="1">
      <alignment horizontal="left" vertical="top" wrapText="1"/>
    </xf>
    <xf numFmtId="0" fontId="39" fillId="0" borderId="17" xfId="0" applyFont="1" applyBorder="1" applyAlignment="1">
      <alignment horizontal="left" vertical="top" wrapText="1"/>
    </xf>
    <xf numFmtId="0" fontId="39" fillId="0" borderId="23" xfId="0" applyFont="1" applyBorder="1" applyAlignment="1">
      <alignment horizontal="center" vertical="center" wrapText="1"/>
    </xf>
    <xf numFmtId="41" fontId="3" fillId="39" borderId="23" xfId="44" applyFont="1" applyFill="1" applyBorder="1" applyAlignment="1">
      <alignment horizontal="center"/>
    </xf>
    <xf numFmtId="0" fontId="39" fillId="0" borderId="23" xfId="61" applyFont="1" applyBorder="1" applyAlignment="1">
      <alignment horizontal="left" vertical="top" wrapText="1"/>
      <protection/>
    </xf>
    <xf numFmtId="0" fontId="39" fillId="0" borderId="23" xfId="0" applyFont="1" applyBorder="1" applyAlignment="1">
      <alignment vertical="top" wrapText="1"/>
    </xf>
    <xf numFmtId="0" fontId="0" fillId="0" borderId="23" xfId="61" applyBorder="1" applyAlignment="1">
      <alignment horizontal="left" vertical="top" wrapText="1"/>
      <protection/>
    </xf>
    <xf numFmtId="0" fontId="0" fillId="0" borderId="23" xfId="61" applyFont="1" applyBorder="1" applyAlignment="1">
      <alignment horizontal="left" vertical="top" wrapText="1"/>
      <protection/>
    </xf>
    <xf numFmtId="41" fontId="0" fillId="0" borderId="23" xfId="43" applyFont="1" applyBorder="1" applyAlignment="1">
      <alignment horizontal="center"/>
    </xf>
    <xf numFmtId="41" fontId="39" fillId="0" borderId="23" xfId="43" applyFont="1" applyBorder="1" applyAlignment="1">
      <alignment horizontal="center" vertical="center" wrapText="1"/>
    </xf>
    <xf numFmtId="41" fontId="3" fillId="39" borderId="23" xfId="43" applyFont="1" applyFill="1" applyBorder="1" applyAlignment="1">
      <alignment horizontal="center"/>
    </xf>
    <xf numFmtId="0" fontId="39" fillId="0" borderId="0" xfId="61" applyFont="1" applyAlignment="1">
      <alignment horizontal="left" vertical="center" wrapText="1"/>
      <protection/>
    </xf>
    <xf numFmtId="41" fontId="0" fillId="0" borderId="23" xfId="43" applyFont="1" applyBorder="1" applyAlignment="1">
      <alignment horizontal="center"/>
    </xf>
    <xf numFmtId="41" fontId="3" fillId="0" borderId="23" xfId="43" applyFont="1" applyBorder="1" applyAlignment="1">
      <alignment horizontal="center"/>
    </xf>
    <xf numFmtId="0" fontId="2" fillId="0" borderId="0" xfId="61" applyFont="1" applyAlignment="1">
      <alignment horizontal="center"/>
      <protection/>
    </xf>
    <xf numFmtId="0" fontId="0" fillId="0" borderId="10" xfId="61" applyBorder="1" applyAlignment="1">
      <alignment horizontal="right"/>
      <protection/>
    </xf>
    <xf numFmtId="41" fontId="0" fillId="0" borderId="0" xfId="44" applyFont="1" applyBorder="1" applyAlignment="1">
      <alignment horizontal="center"/>
    </xf>
    <xf numFmtId="41" fontId="39" fillId="39" borderId="23" xfId="43" applyFont="1" applyFill="1" applyBorder="1" applyAlignment="1">
      <alignment horizontal="center" vertical="center"/>
    </xf>
    <xf numFmtId="38" fontId="5" fillId="0" borderId="0" xfId="61" applyNumberFormat="1" applyFont="1" applyBorder="1" applyAlignment="1">
      <alignment horizontal="right"/>
      <protection/>
    </xf>
    <xf numFmtId="0" fontId="5" fillId="0" borderId="10" xfId="61" applyFont="1" applyBorder="1" applyAlignment="1">
      <alignment horizontal="right"/>
      <protection/>
    </xf>
    <xf numFmtId="0" fontId="0" fillId="0" borderId="0" xfId="61" applyAlignment="1">
      <alignment horizontal="right"/>
      <protection/>
    </xf>
    <xf numFmtId="0" fontId="0" fillId="0" borderId="0" xfId="61" applyAlignment="1">
      <alignment horizontal="left"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Bao cao tai chinh" xfId="62"/>
    <cellStyle name="Normal_Bao cao tai chinh 280405" xfId="63"/>
    <cellStyle name="Normal_Book1" xfId="64"/>
    <cellStyle name="Normal_Kim khi 2001" xfId="65"/>
    <cellStyle name="Normal_Sheet1" xfId="66"/>
    <cellStyle name="Normal_Sheet2" xfId="67"/>
    <cellStyle name="Normal_TCVN3 (ABC)1" xfId="68"/>
    <cellStyle name="Normal_Thuyet minh" xfId="69"/>
    <cellStyle name="Normal_Thuyet minh TSCD" xfId="70"/>
    <cellStyle name="Normal_Tong hop bao cao (blank) (version 1)" xfId="71"/>
    <cellStyle name="Note" xfId="72"/>
    <cellStyle name="Output" xfId="73"/>
    <cellStyle name="Percent" xfId="74"/>
    <cellStyle name="Title" xfId="75"/>
    <cellStyle name="Total" xfId="76"/>
    <cellStyle name="Warning Text" xfId="77"/>
  </cellStyles>
  <dxfs count="3">
    <dxf>
      <fill>
        <patternFill>
          <bgColor indexed="43"/>
        </patternFill>
      </fill>
    </dxf>
    <dxf>
      <fill>
        <patternFill>
          <bgColor indexed="22"/>
        </patternFill>
      </fill>
    </dxf>
    <dxf>
      <fill>
        <patternFill>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4\spilit\Ba&#769;o%20ca&#769;o\Phathanh\BCKT31.12.2013.%20SPI\BC31.12.2013.SP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Kiem-toan\Tai%20ch&#237;nh\Nam%202014\BC%20Phat%20hanh\BC31.12.2013-%20KHB\BC31.12.2013-%20KH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INHDA~1\AppData\Local\Temp\Rar$DI00.858\BC%2031.12.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ọng yếu"/>
      <sheetName val="Phân tích"/>
      <sheetName val="Danh mục"/>
      <sheetName val="Điều chỉnh"/>
      <sheetName val="Tổng hợp"/>
      <sheetName val="Báo cáo (2)"/>
      <sheetName val="Báo cáo"/>
      <sheetName val="Thuyết minh"/>
    </sheetNames>
    <sheetDataSet>
      <sheetData sheetId="2">
        <row r="17">
          <cell r="B17">
            <v>41639</v>
          </cell>
        </row>
        <row r="19">
          <cell r="B19">
            <v>41275</v>
          </cell>
        </row>
      </sheetData>
      <sheetData sheetId="4">
        <row r="31">
          <cell r="F31">
            <v>0</v>
          </cell>
          <cell r="J3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ọng yếu"/>
      <sheetName val="Phân tích"/>
      <sheetName val="Danh mục"/>
      <sheetName val="Điều chỉnh"/>
      <sheetName val="Tổng hợp"/>
      <sheetName val="Báo cáo"/>
      <sheetName val="Thuyết minh"/>
      <sheetName val="BC bộ phận"/>
    </sheetNames>
    <sheetDataSet>
      <sheetData sheetId="4">
        <row r="249">
          <cell r="F249">
            <v>-2777273375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ọng yếu"/>
      <sheetName val="Phân tích"/>
      <sheetName val="Danh mục"/>
      <sheetName val="Điều chỉnh"/>
      <sheetName val="Tổng hợp"/>
      <sheetName val="Báo cáo"/>
      <sheetName val="Thuyết minh"/>
      <sheetName val="BC bộ phận"/>
    </sheetNames>
    <sheetDataSet>
      <sheetData sheetId="2">
        <row r="25">
          <cell r="A25">
            <v>111</v>
          </cell>
          <cell r="F25" t="str">
            <v>Ok</v>
          </cell>
        </row>
        <row r="26">
          <cell r="A26">
            <v>112</v>
          </cell>
          <cell r="F26" t="str">
            <v>Refuse</v>
          </cell>
        </row>
        <row r="27">
          <cell r="A27">
            <v>113</v>
          </cell>
          <cell r="F27" t="str">
            <v>Waiting</v>
          </cell>
        </row>
        <row r="28">
          <cell r="A28">
            <v>121</v>
          </cell>
          <cell r="F28" t="str">
            <v> - </v>
          </cell>
        </row>
        <row r="29">
          <cell r="A29" t="str">
            <v>121t</v>
          </cell>
        </row>
        <row r="30">
          <cell r="A30">
            <v>128</v>
          </cell>
        </row>
        <row r="31">
          <cell r="A31">
            <v>129</v>
          </cell>
        </row>
        <row r="32">
          <cell r="A32">
            <v>131</v>
          </cell>
        </row>
        <row r="33">
          <cell r="A33" t="str">
            <v>131c</v>
          </cell>
        </row>
        <row r="34">
          <cell r="A34" t="str">
            <v>131d</v>
          </cell>
        </row>
        <row r="35">
          <cell r="A35">
            <v>133</v>
          </cell>
        </row>
        <row r="36">
          <cell r="A36">
            <v>1361</v>
          </cell>
        </row>
        <row r="37">
          <cell r="A37">
            <v>1368</v>
          </cell>
        </row>
        <row r="38">
          <cell r="A38" t="str">
            <v>1368d</v>
          </cell>
        </row>
        <row r="39">
          <cell r="A39">
            <v>138</v>
          </cell>
        </row>
        <row r="40">
          <cell r="A40" t="str">
            <v>138c</v>
          </cell>
        </row>
        <row r="41">
          <cell r="A41" t="str">
            <v>138d</v>
          </cell>
        </row>
        <row r="42">
          <cell r="A42" t="str">
            <v>138dc</v>
          </cell>
        </row>
        <row r="43">
          <cell r="A43">
            <v>1381</v>
          </cell>
        </row>
        <row r="44">
          <cell r="A44">
            <v>1385</v>
          </cell>
        </row>
        <row r="45">
          <cell r="A45">
            <v>1388</v>
          </cell>
        </row>
        <row r="46">
          <cell r="A46" t="str">
            <v>1388d</v>
          </cell>
        </row>
        <row r="47">
          <cell r="A47">
            <v>139</v>
          </cell>
        </row>
        <row r="48">
          <cell r="A48" t="str">
            <v>139d</v>
          </cell>
        </row>
        <row r="49">
          <cell r="A49">
            <v>141</v>
          </cell>
        </row>
        <row r="50">
          <cell r="A50">
            <v>142</v>
          </cell>
        </row>
        <row r="51">
          <cell r="A51">
            <v>144</v>
          </cell>
        </row>
        <row r="52">
          <cell r="A52">
            <v>151</v>
          </cell>
        </row>
        <row r="53">
          <cell r="A53">
            <v>152</v>
          </cell>
        </row>
        <row r="54">
          <cell r="A54">
            <v>153</v>
          </cell>
        </row>
        <row r="55">
          <cell r="A55">
            <v>154</v>
          </cell>
        </row>
        <row r="56">
          <cell r="A56">
            <v>155</v>
          </cell>
        </row>
        <row r="57">
          <cell r="A57">
            <v>156</v>
          </cell>
        </row>
        <row r="58">
          <cell r="A58">
            <v>157</v>
          </cell>
        </row>
        <row r="59">
          <cell r="A59">
            <v>158</v>
          </cell>
        </row>
        <row r="60">
          <cell r="A60">
            <v>159</v>
          </cell>
        </row>
        <row r="61">
          <cell r="A61">
            <v>161</v>
          </cell>
        </row>
        <row r="62">
          <cell r="A62">
            <v>211</v>
          </cell>
        </row>
        <row r="63">
          <cell r="A63">
            <v>212</v>
          </cell>
        </row>
        <row r="64">
          <cell r="A64">
            <v>213</v>
          </cell>
        </row>
        <row r="65">
          <cell r="A65">
            <v>217</v>
          </cell>
        </row>
        <row r="66">
          <cell r="A66">
            <v>2141</v>
          </cell>
        </row>
        <row r="67">
          <cell r="A67">
            <v>2142</v>
          </cell>
        </row>
        <row r="68">
          <cell r="A68">
            <v>2143</v>
          </cell>
        </row>
        <row r="69">
          <cell r="A69">
            <v>2147</v>
          </cell>
        </row>
        <row r="70">
          <cell r="A70">
            <v>221</v>
          </cell>
        </row>
        <row r="71">
          <cell r="A71">
            <v>222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82"/>
  <sheetViews>
    <sheetView showGridLines="0" zoomScalePageLayoutView="0" workbookViewId="0" topLeftCell="A1">
      <selection activeCell="A1" sqref="A1"/>
    </sheetView>
  </sheetViews>
  <sheetFormatPr defaultColWidth="9.140625" defaultRowHeight="15"/>
  <cols>
    <col min="1" max="26" width="4.140625" style="1" customWidth="1"/>
    <col min="27" max="16384" width="9.140625" style="1" customWidth="1"/>
  </cols>
  <sheetData>
    <row r="1" spans="1:26" s="10" customFormat="1" ht="15">
      <c r="A1" s="46" t="s">
        <v>137</v>
      </c>
      <c r="C1" s="38"/>
      <c r="D1" s="38"/>
      <c r="E1" s="38"/>
      <c r="F1" s="38"/>
      <c r="G1" s="38"/>
      <c r="H1" s="38"/>
      <c r="I1" s="38"/>
      <c r="J1" s="38"/>
      <c r="K1" s="38"/>
      <c r="L1" s="38"/>
      <c r="M1" s="38"/>
      <c r="N1" s="38"/>
      <c r="O1" s="38"/>
      <c r="P1" s="38"/>
      <c r="Q1" s="38"/>
      <c r="R1" s="38"/>
      <c r="S1" s="38"/>
      <c r="T1" s="38"/>
      <c r="U1" s="38"/>
      <c r="V1" s="37"/>
      <c r="W1" s="45" t="s">
        <v>994</v>
      </c>
      <c r="X1" s="37"/>
      <c r="Y1" s="37"/>
      <c r="Z1" s="37"/>
    </row>
    <row r="2" spans="1:26" s="10" customFormat="1" ht="15">
      <c r="A2" s="43" t="s">
        <v>993</v>
      </c>
      <c r="C2" s="38"/>
      <c r="D2" s="38"/>
      <c r="E2" s="1056"/>
      <c r="F2" s="1056"/>
      <c r="G2" s="1056"/>
      <c r="H2" s="1056"/>
      <c r="I2" s="38"/>
      <c r="J2" s="38"/>
      <c r="K2" s="38"/>
      <c r="L2" s="38"/>
      <c r="M2" s="38"/>
      <c r="N2" s="38"/>
      <c r="O2" s="38"/>
      <c r="P2" s="38"/>
      <c r="Q2" s="38"/>
      <c r="R2" s="38"/>
      <c r="S2" s="38"/>
      <c r="T2" s="38"/>
      <c r="U2" s="38"/>
      <c r="V2" s="37"/>
      <c r="W2" s="44" t="str">
        <f>"Báo cáo tài chính của "&amp;'Danh mục'!$B$3</f>
        <v>Báo cáo tài chính của CÔNG TY CP ĐẦU TƯ THIẾT BỊ VÀ XÂY LẮP ĐIỆN THIÊN TRƯỜNG</v>
      </c>
      <c r="X2" s="37"/>
      <c r="Y2" s="37"/>
      <c r="Z2" s="37"/>
    </row>
    <row r="3" spans="1:26" s="10" customFormat="1" ht="15">
      <c r="A3" s="43" t="s">
        <v>992</v>
      </c>
      <c r="C3" s="38"/>
      <c r="D3" s="37"/>
      <c r="E3" s="1057"/>
      <c r="F3" s="1057"/>
      <c r="G3" s="1057"/>
      <c r="H3" s="1057"/>
      <c r="I3" s="37"/>
      <c r="J3" s="37"/>
      <c r="K3" s="37"/>
      <c r="L3" s="37"/>
      <c r="M3" s="37"/>
      <c r="N3" s="37"/>
      <c r="O3" s="37"/>
      <c r="P3" s="37"/>
      <c r="Q3" s="37"/>
      <c r="R3" s="37"/>
      <c r="S3" s="37"/>
      <c r="T3" s="37"/>
      <c r="U3" s="37"/>
      <c r="V3" s="37"/>
      <c r="W3" s="42" t="str">
        <f>'Danh mục'!$B$5</f>
        <v>Cho kỳ kế toán từ ngày 01/01/2014 đến ngày 30/06/2014</v>
      </c>
      <c r="X3" s="37"/>
      <c r="Y3" s="37"/>
      <c r="Z3" s="37"/>
    </row>
    <row r="4" spans="1:26" s="10" customFormat="1" ht="15">
      <c r="A4" s="40"/>
      <c r="B4" s="41"/>
      <c r="C4" s="40"/>
      <c r="D4" s="39"/>
      <c r="E4" s="39"/>
      <c r="F4" s="39"/>
      <c r="G4" s="39"/>
      <c r="H4" s="39"/>
      <c r="I4" s="39"/>
      <c r="J4" s="39"/>
      <c r="K4" s="39"/>
      <c r="L4" s="39"/>
      <c r="M4" s="39"/>
      <c r="N4" s="39"/>
      <c r="O4" s="39"/>
      <c r="P4" s="39"/>
      <c r="Q4" s="39"/>
      <c r="R4" s="39"/>
      <c r="S4" s="39"/>
      <c r="T4" s="39"/>
      <c r="U4" s="39"/>
      <c r="V4" s="39"/>
      <c r="W4" s="39"/>
      <c r="X4" s="37"/>
      <c r="Y4" s="37"/>
      <c r="Z4" s="37"/>
    </row>
    <row r="5" spans="1:26" s="10" customFormat="1" ht="15">
      <c r="A5" s="38"/>
      <c r="C5" s="38"/>
      <c r="D5" s="37"/>
      <c r="E5" s="37"/>
      <c r="F5" s="37"/>
      <c r="G5" s="37"/>
      <c r="H5" s="37"/>
      <c r="I5" s="37"/>
      <c r="J5" s="37"/>
      <c r="K5" s="37"/>
      <c r="L5" s="37"/>
      <c r="M5" s="37"/>
      <c r="N5" s="37"/>
      <c r="O5" s="37"/>
      <c r="P5" s="37"/>
      <c r="Q5" s="37"/>
      <c r="R5" s="37"/>
      <c r="S5" s="37"/>
      <c r="T5" s="37"/>
      <c r="U5" s="37"/>
      <c r="V5" s="37"/>
      <c r="W5" s="37"/>
      <c r="X5" s="37"/>
      <c r="Y5" s="37"/>
      <c r="Z5" s="37"/>
    </row>
    <row r="6" ht="15"/>
    <row r="7" ht="15">
      <c r="A7" s="35" t="s">
        <v>991</v>
      </c>
    </row>
    <row r="8" ht="15">
      <c r="A8" s="36"/>
    </row>
    <row r="9" ht="15">
      <c r="A9" s="35" t="s">
        <v>990</v>
      </c>
    </row>
    <row r="10" ht="15.75" thickBot="1"/>
    <row r="11" spans="1:23" ht="15.75" thickTop="1">
      <c r="A11" s="1075"/>
      <c r="B11" s="1068"/>
      <c r="C11" s="1067"/>
      <c r="D11" s="1045"/>
      <c r="E11" s="1045"/>
      <c r="F11" s="1045"/>
      <c r="G11" s="1045"/>
      <c r="H11" s="1045"/>
      <c r="I11" s="1068"/>
      <c r="J11" s="1044" t="s">
        <v>989</v>
      </c>
      <c r="K11" s="1045"/>
      <c r="L11" s="1045"/>
      <c r="M11" s="1045"/>
      <c r="N11" s="1045"/>
      <c r="O11" s="1045"/>
      <c r="P11" s="1045"/>
      <c r="Q11" s="1045"/>
      <c r="R11" s="1045"/>
      <c r="S11" s="1045"/>
      <c r="T11" s="1045"/>
      <c r="U11" s="1045"/>
      <c r="V11" s="1045"/>
      <c r="W11" s="1046"/>
    </row>
    <row r="12" spans="1:23" ht="15">
      <c r="A12" s="1076" t="s">
        <v>988</v>
      </c>
      <c r="B12" s="1071"/>
      <c r="C12" s="1069" t="s">
        <v>972</v>
      </c>
      <c r="D12" s="1070"/>
      <c r="E12" s="1070"/>
      <c r="F12" s="1070"/>
      <c r="G12" s="1070"/>
      <c r="H12" s="1070"/>
      <c r="I12" s="1071"/>
      <c r="J12" s="1042" t="s">
        <v>987</v>
      </c>
      <c r="K12" s="1043"/>
      <c r="L12" s="1043"/>
      <c r="M12" s="1043"/>
      <c r="N12" s="1043"/>
      <c r="O12" s="1043"/>
      <c r="P12" s="1042" t="s">
        <v>986</v>
      </c>
      <c r="Q12" s="1043"/>
      <c r="R12" s="1043"/>
      <c r="S12" s="1043"/>
      <c r="T12" s="1043"/>
      <c r="U12" s="1043"/>
      <c r="V12" s="1043"/>
      <c r="W12" s="1047"/>
    </row>
    <row r="13" spans="1:23" ht="15">
      <c r="A13" s="1077"/>
      <c r="B13" s="1074"/>
      <c r="C13" s="1072"/>
      <c r="D13" s="1073"/>
      <c r="E13" s="1073"/>
      <c r="F13" s="1073"/>
      <c r="G13" s="1073"/>
      <c r="H13" s="1073"/>
      <c r="I13" s="1074"/>
      <c r="J13" s="1040" t="s">
        <v>984</v>
      </c>
      <c r="K13" s="1041"/>
      <c r="L13" s="1041"/>
      <c r="M13" s="1040" t="s">
        <v>983</v>
      </c>
      <c r="N13" s="1041"/>
      <c r="O13" s="1041"/>
      <c r="P13" s="1040" t="s">
        <v>984</v>
      </c>
      <c r="Q13" s="1041"/>
      <c r="R13" s="1041"/>
      <c r="S13" s="1041"/>
      <c r="T13" s="1040" t="s">
        <v>983</v>
      </c>
      <c r="U13" s="1041"/>
      <c r="V13" s="1041"/>
      <c r="W13" s="1060"/>
    </row>
    <row r="14" spans="1:23" ht="15">
      <c r="A14" s="1010">
        <v>1</v>
      </c>
      <c r="B14" s="1011"/>
      <c r="C14" s="1061" t="s">
        <v>982</v>
      </c>
      <c r="D14" s="1062"/>
      <c r="E14" s="1062"/>
      <c r="F14" s="1062"/>
      <c r="G14" s="1062"/>
      <c r="H14" s="1062"/>
      <c r="I14" s="1063"/>
      <c r="J14" s="1034">
        <v>0.04</v>
      </c>
      <c r="K14" s="1035"/>
      <c r="L14" s="1036"/>
      <c r="M14" s="1034">
        <v>0.08</v>
      </c>
      <c r="N14" s="1035"/>
      <c r="O14" s="1036"/>
      <c r="P14" s="1048">
        <f>J$14*'Tổng hợp'!$C$246</f>
        <v>9787157.44</v>
      </c>
      <c r="Q14" s="1049"/>
      <c r="R14" s="1049"/>
      <c r="S14" s="1050"/>
      <c r="T14" s="1048">
        <f>M$14*'Tổng hợp'!$C$246</f>
        <v>19574314.88</v>
      </c>
      <c r="U14" s="1049"/>
      <c r="V14" s="1049"/>
      <c r="W14" s="1058"/>
    </row>
    <row r="15" spans="1:23" ht="15">
      <c r="A15" s="1010">
        <v>2</v>
      </c>
      <c r="B15" s="1011"/>
      <c r="C15" s="1061" t="s">
        <v>981</v>
      </c>
      <c r="D15" s="1062"/>
      <c r="E15" s="1062"/>
      <c r="F15" s="1062"/>
      <c r="G15" s="1062"/>
      <c r="H15" s="1062"/>
      <c r="I15" s="1063"/>
      <c r="J15" s="1034">
        <v>0.004</v>
      </c>
      <c r="K15" s="1035"/>
      <c r="L15" s="1036"/>
      <c r="M15" s="1034">
        <v>0.008</v>
      </c>
      <c r="N15" s="1035"/>
      <c r="O15" s="1036"/>
      <c r="P15" s="1048">
        <f>J$15*'Tổng hợp'!$C$231</f>
        <v>61287734.264</v>
      </c>
      <c r="Q15" s="1049"/>
      <c r="R15" s="1049"/>
      <c r="S15" s="1050"/>
      <c r="T15" s="1048">
        <f>M$15*'Tổng hợp'!$C$231</f>
        <v>122575468.528</v>
      </c>
      <c r="U15" s="1049"/>
      <c r="V15" s="1049"/>
      <c r="W15" s="1058"/>
    </row>
    <row r="16" spans="1:23" ht="15">
      <c r="A16" s="1010">
        <v>3</v>
      </c>
      <c r="B16" s="1011"/>
      <c r="C16" s="1061" t="s">
        <v>980</v>
      </c>
      <c r="D16" s="1062"/>
      <c r="E16" s="1062"/>
      <c r="F16" s="1062"/>
      <c r="G16" s="1062"/>
      <c r="H16" s="1062"/>
      <c r="I16" s="1063"/>
      <c r="J16" s="1034">
        <v>0.01</v>
      </c>
      <c r="K16" s="1035"/>
      <c r="L16" s="1036"/>
      <c r="M16" s="1034">
        <v>0.02</v>
      </c>
      <c r="N16" s="1035"/>
      <c r="O16" s="1036"/>
      <c r="P16" s="1048">
        <f>J$16*'Tổng hợp'!$C$10</f>
        <v>344901698.68</v>
      </c>
      <c r="Q16" s="1049"/>
      <c r="R16" s="1049"/>
      <c r="S16" s="1050"/>
      <c r="T16" s="1048">
        <f>M$16*'Tổng hợp'!$C$10</f>
        <v>689803397.36</v>
      </c>
      <c r="U16" s="1049"/>
      <c r="V16" s="1049"/>
      <c r="W16" s="1058"/>
    </row>
    <row r="17" spans="1:23" ht="15">
      <c r="A17" s="1010">
        <v>4</v>
      </c>
      <c r="B17" s="1011"/>
      <c r="C17" s="1061" t="s">
        <v>939</v>
      </c>
      <c r="D17" s="1062"/>
      <c r="E17" s="1062"/>
      <c r="F17" s="1062"/>
      <c r="G17" s="1062"/>
      <c r="H17" s="1062"/>
      <c r="I17" s="1063"/>
      <c r="J17" s="1034">
        <v>0.01</v>
      </c>
      <c r="K17" s="1035"/>
      <c r="L17" s="1036"/>
      <c r="M17" s="1034">
        <v>0.02</v>
      </c>
      <c r="N17" s="1035"/>
      <c r="O17" s="1036"/>
      <c r="P17" s="1048">
        <f>J$17*'Tổng hợp'!$C$124</f>
        <v>157106855.66</v>
      </c>
      <c r="Q17" s="1049"/>
      <c r="R17" s="1049"/>
      <c r="S17" s="1050"/>
      <c r="T17" s="1048">
        <f>M$17*'Tổng hợp'!$C$124</f>
        <v>314213711.32</v>
      </c>
      <c r="U17" s="1049"/>
      <c r="V17" s="1049"/>
      <c r="W17" s="1058"/>
    </row>
    <row r="18" spans="1:23" ht="15.75" thickBot="1">
      <c r="A18" s="1012">
        <v>5</v>
      </c>
      <c r="B18" s="1013"/>
      <c r="C18" s="1064" t="s">
        <v>979</v>
      </c>
      <c r="D18" s="1065"/>
      <c r="E18" s="1065"/>
      <c r="F18" s="1065"/>
      <c r="G18" s="1065"/>
      <c r="H18" s="1065"/>
      <c r="I18" s="1066"/>
      <c r="J18" s="1037">
        <v>0.005</v>
      </c>
      <c r="K18" s="1038"/>
      <c r="L18" s="1039"/>
      <c r="M18" s="1037">
        <v>0.01</v>
      </c>
      <c r="N18" s="1038"/>
      <c r="O18" s="1039"/>
      <c r="P18" s="1051">
        <f>J$18*'Tổng hợp'!$C$117</f>
        <v>227351846.31</v>
      </c>
      <c r="Q18" s="1052"/>
      <c r="R18" s="1052"/>
      <c r="S18" s="1053"/>
      <c r="T18" s="1051">
        <f>M$18*'Tổng hợp'!$C$117</f>
        <v>454703692.62</v>
      </c>
      <c r="U18" s="1052"/>
      <c r="V18" s="1052"/>
      <c r="W18" s="1059"/>
    </row>
    <row r="19" ht="15.75" thickTop="1"/>
    <row r="20" spans="1:19" ht="15">
      <c r="A20" s="11" t="s">
        <v>978</v>
      </c>
      <c r="H20" s="34"/>
      <c r="P20" s="1016">
        <f>MIN(F14:T18)</f>
        <v>0.004</v>
      </c>
      <c r="Q20" s="1017"/>
      <c r="R20" s="1017"/>
      <c r="S20" s="1018"/>
    </row>
    <row r="21" spans="8:23" ht="15">
      <c r="H21" s="34"/>
      <c r="T21" s="33"/>
      <c r="U21" s="33"/>
      <c r="V21" s="33"/>
      <c r="W21" s="33"/>
    </row>
    <row r="22" ht="15">
      <c r="A22" s="12" t="s">
        <v>977</v>
      </c>
    </row>
    <row r="23" ht="15"/>
    <row r="24" spans="1:11" ht="15">
      <c r="A24" s="11" t="s">
        <v>976</v>
      </c>
      <c r="E24" s="1" t="s">
        <v>975</v>
      </c>
      <c r="G24" s="1022"/>
      <c r="H24" s="1023"/>
      <c r="I24" s="1023"/>
      <c r="J24" s="1023"/>
      <c r="K24" s="1023"/>
    </row>
    <row r="25" spans="1:11" ht="15">
      <c r="A25" s="11" t="s">
        <v>974</v>
      </c>
      <c r="E25" s="1" t="s">
        <v>973</v>
      </c>
      <c r="G25" s="1024"/>
      <c r="H25" s="1025"/>
      <c r="I25" s="1025"/>
      <c r="J25" s="1025"/>
      <c r="K25" s="1025"/>
    </row>
    <row r="26" ht="15"/>
    <row r="27" spans="1:23" ht="15">
      <c r="A27" s="32" t="s">
        <v>972</v>
      </c>
      <c r="B27" s="31"/>
      <c r="C27" s="31"/>
      <c r="D27" s="31"/>
      <c r="E27" s="30"/>
      <c r="F27" s="1026" t="s">
        <v>971</v>
      </c>
      <c r="G27" s="1027"/>
      <c r="H27" s="1027"/>
      <c r="I27" s="1027"/>
      <c r="J27" s="1028"/>
      <c r="K27" s="1026" t="s">
        <v>970</v>
      </c>
      <c r="L27" s="1027"/>
      <c r="M27" s="1027"/>
      <c r="N27" s="1027"/>
      <c r="O27" s="1027"/>
      <c r="P27" s="1027"/>
      <c r="Q27" s="1027"/>
      <c r="R27" s="1028"/>
      <c r="S27" s="1026" t="s">
        <v>969</v>
      </c>
      <c r="T27" s="1027"/>
      <c r="U27" s="1027"/>
      <c r="V27" s="1027"/>
      <c r="W27" s="1028"/>
    </row>
    <row r="28" spans="1:23" ht="15">
      <c r="A28" s="29" t="s">
        <v>968</v>
      </c>
      <c r="B28" s="16"/>
      <c r="C28" s="16"/>
      <c r="D28" s="16"/>
      <c r="E28" s="16"/>
      <c r="F28" s="28"/>
      <c r="G28" s="27" t="s">
        <v>965</v>
      </c>
      <c r="H28" s="26">
        <v>0.05</v>
      </c>
      <c r="I28" s="24" t="s">
        <v>967</v>
      </c>
      <c r="J28" s="23"/>
      <c r="K28" s="19"/>
      <c r="L28" s="22" t="s">
        <v>964</v>
      </c>
      <c r="M28" s="21">
        <v>0.05</v>
      </c>
      <c r="N28" s="1029" t="s">
        <v>963</v>
      </c>
      <c r="O28" s="1030"/>
      <c r="P28" s="20">
        <v>0.1</v>
      </c>
      <c r="Q28" s="16" t="s">
        <v>967</v>
      </c>
      <c r="R28" s="15"/>
      <c r="S28" s="28"/>
      <c r="T28" s="27" t="s">
        <v>962</v>
      </c>
      <c r="U28" s="26">
        <v>0.05</v>
      </c>
      <c r="V28" s="24" t="s">
        <v>967</v>
      </c>
      <c r="W28" s="23"/>
    </row>
    <row r="29" spans="1:23" ht="15">
      <c r="A29" s="19"/>
      <c r="B29" s="16"/>
      <c r="C29" s="16"/>
      <c r="D29" s="16"/>
      <c r="E29" s="16"/>
      <c r="F29" s="1031">
        <f>$G$24*$H$28</f>
        <v>0</v>
      </c>
      <c r="G29" s="1032"/>
      <c r="H29" s="1032"/>
      <c r="I29" s="1032"/>
      <c r="J29" s="1033"/>
      <c r="K29" s="1031">
        <f>F29</f>
        <v>0</v>
      </c>
      <c r="L29" s="1032"/>
      <c r="M29" s="1032"/>
      <c r="N29" s="1033"/>
      <c r="O29" s="1031">
        <f>S29</f>
        <v>0</v>
      </c>
      <c r="P29" s="1032"/>
      <c r="Q29" s="1032"/>
      <c r="R29" s="1033"/>
      <c r="S29" s="1031">
        <f>$G$24*$U$28</f>
        <v>0</v>
      </c>
      <c r="T29" s="1032"/>
      <c r="U29" s="1032"/>
      <c r="V29" s="1032"/>
      <c r="W29" s="1033"/>
    </row>
    <row r="30" spans="1:23" ht="15">
      <c r="A30" s="25" t="s">
        <v>966</v>
      </c>
      <c r="B30" s="24"/>
      <c r="C30" s="24"/>
      <c r="D30" s="24"/>
      <c r="E30" s="23"/>
      <c r="F30" s="19"/>
      <c r="G30" s="18" t="s">
        <v>965</v>
      </c>
      <c r="H30" s="17">
        <v>0.1</v>
      </c>
      <c r="I30" s="16" t="s">
        <v>961</v>
      </c>
      <c r="J30" s="15"/>
      <c r="K30" s="19"/>
      <c r="L30" s="22" t="s">
        <v>964</v>
      </c>
      <c r="M30" s="21">
        <v>0.1</v>
      </c>
      <c r="N30" s="1029" t="s">
        <v>963</v>
      </c>
      <c r="O30" s="1030"/>
      <c r="P30" s="20">
        <v>0.15</v>
      </c>
      <c r="Q30" s="16" t="s">
        <v>961</v>
      </c>
      <c r="R30" s="15"/>
      <c r="S30" s="19"/>
      <c r="T30" s="18" t="s">
        <v>962</v>
      </c>
      <c r="U30" s="17">
        <v>0.1</v>
      </c>
      <c r="V30" s="16" t="s">
        <v>961</v>
      </c>
      <c r="W30" s="15"/>
    </row>
    <row r="31" spans="1:23" ht="15">
      <c r="A31" s="14"/>
      <c r="B31" s="13"/>
      <c r="C31" s="13"/>
      <c r="D31" s="13"/>
      <c r="E31" s="13"/>
      <c r="F31" s="1031">
        <f>$G$25*$H$30</f>
        <v>0</v>
      </c>
      <c r="G31" s="1032"/>
      <c r="H31" s="1032"/>
      <c r="I31" s="1032"/>
      <c r="J31" s="1033"/>
      <c r="K31" s="1031">
        <f>F31</f>
        <v>0</v>
      </c>
      <c r="L31" s="1032"/>
      <c r="M31" s="1032"/>
      <c r="N31" s="1033"/>
      <c r="O31" s="1031">
        <f>S31</f>
        <v>0</v>
      </c>
      <c r="P31" s="1032"/>
      <c r="Q31" s="1032"/>
      <c r="R31" s="1033"/>
      <c r="S31" s="1031">
        <f>$G$25*$U$30</f>
        <v>0</v>
      </c>
      <c r="T31" s="1032"/>
      <c r="U31" s="1032"/>
      <c r="V31" s="1032"/>
      <c r="W31" s="1033"/>
    </row>
    <row r="32" ht="15"/>
    <row r="33" ht="15"/>
    <row r="34" ht="15">
      <c r="A34" s="12" t="s">
        <v>960</v>
      </c>
    </row>
    <row r="35" ht="15">
      <c r="B35" s="11" t="s">
        <v>959</v>
      </c>
    </row>
    <row r="36" ht="15">
      <c r="B36" s="11" t="s">
        <v>958</v>
      </c>
    </row>
    <row r="37" ht="15">
      <c r="B37" s="11" t="s">
        <v>957</v>
      </c>
    </row>
    <row r="38" ht="15">
      <c r="B38" s="11" t="s">
        <v>956</v>
      </c>
    </row>
    <row r="39" ht="15.75" thickBot="1"/>
    <row r="40" spans="1:23" ht="15.75" thickTop="1">
      <c r="A40" s="1019" t="s">
        <v>955</v>
      </c>
      <c r="B40" s="1020"/>
      <c r="C40" s="1002" t="s">
        <v>954</v>
      </c>
      <c r="D40" s="1003"/>
      <c r="E40" s="1003"/>
      <c r="F40" s="1003"/>
      <c r="G40" s="1003"/>
      <c r="H40" s="1003"/>
      <c r="I40" s="1003"/>
      <c r="J40" s="1003"/>
      <c r="K40" s="1004"/>
      <c r="L40" s="1000" t="s">
        <v>953</v>
      </c>
      <c r="M40" s="1001"/>
      <c r="N40" s="996" t="s">
        <v>952</v>
      </c>
      <c r="O40" s="997"/>
      <c r="P40" s="997"/>
      <c r="Q40" s="1021"/>
      <c r="R40" s="996" t="s">
        <v>951</v>
      </c>
      <c r="S40" s="997"/>
      <c r="T40" s="997"/>
      <c r="U40" s="998"/>
      <c r="W40" s="8">
        <v>1</v>
      </c>
    </row>
    <row r="41" spans="1:23" ht="15">
      <c r="A41" s="1014">
        <v>110</v>
      </c>
      <c r="B41" s="1015"/>
      <c r="C41" s="986" t="s">
        <v>950</v>
      </c>
      <c r="D41" s="987"/>
      <c r="E41" s="987"/>
      <c r="F41" s="987"/>
      <c r="G41" s="987"/>
      <c r="H41" s="987"/>
      <c r="I41" s="987"/>
      <c r="J41" s="987"/>
      <c r="K41" s="988"/>
      <c r="L41" s="984">
        <v>1</v>
      </c>
      <c r="M41" s="985"/>
      <c r="N41" s="992">
        <f>IF(ISERROR(VLOOKUP(A41,'Tổng hợp'!$B$7:$E$204,4,0))=FALSE,VLOOKUP(A41,'Tổng hợp'!$B$7:$E$204,4,0),0)</f>
        <v>0</v>
      </c>
      <c r="O41" s="993"/>
      <c r="P41" s="993"/>
      <c r="Q41" s="994"/>
      <c r="R41" s="977">
        <f aca="true" t="shared" si="0" ref="R41:R59">IF($W$60&lt;&gt;0,$P$20*W41/$W$60,0)</f>
        <v>0</v>
      </c>
      <c r="S41" s="978"/>
      <c r="T41" s="978"/>
      <c r="U41" s="979"/>
      <c r="W41" s="9">
        <f aca="true" t="shared" si="1" ref="W41:W59">IF(ISERROR(L41^$W$40)=FALSE,L41^$W$40,0)*N41</f>
        <v>0</v>
      </c>
    </row>
    <row r="42" spans="1:23" ht="15">
      <c r="A42" s="1005">
        <v>120</v>
      </c>
      <c r="B42" s="1006"/>
      <c r="C42" s="986" t="s">
        <v>949</v>
      </c>
      <c r="D42" s="987"/>
      <c r="E42" s="987"/>
      <c r="F42" s="987"/>
      <c r="G42" s="987"/>
      <c r="H42" s="987"/>
      <c r="I42" s="987"/>
      <c r="J42" s="987"/>
      <c r="K42" s="988"/>
      <c r="L42" s="984">
        <v>1</v>
      </c>
      <c r="M42" s="985"/>
      <c r="N42" s="992">
        <f>IF(ISERROR(VLOOKUP(A42,'Tổng hợp'!$B$7:$E$204,4,0))=FALSE,VLOOKUP(A42,'Tổng hợp'!$B$7:$E$204,4,0),0)</f>
        <v>0</v>
      </c>
      <c r="O42" s="993"/>
      <c r="P42" s="993"/>
      <c r="Q42" s="994"/>
      <c r="R42" s="977">
        <f t="shared" si="0"/>
        <v>0</v>
      </c>
      <c r="S42" s="978"/>
      <c r="T42" s="978"/>
      <c r="U42" s="979"/>
      <c r="W42" s="9">
        <f t="shared" si="1"/>
        <v>0</v>
      </c>
    </row>
    <row r="43" spans="1:23" ht="15">
      <c r="A43" s="1005">
        <v>130</v>
      </c>
      <c r="B43" s="1006"/>
      <c r="C43" s="986" t="s">
        <v>948</v>
      </c>
      <c r="D43" s="987"/>
      <c r="E43" s="987"/>
      <c r="F43" s="987"/>
      <c r="G43" s="987"/>
      <c r="H43" s="987"/>
      <c r="I43" s="987"/>
      <c r="J43" s="987"/>
      <c r="K43" s="988"/>
      <c r="L43" s="984">
        <v>2</v>
      </c>
      <c r="M43" s="985"/>
      <c r="N43" s="992">
        <f>IF(ISERROR(VLOOKUP(A43,'Tổng hợp'!$B$7:$E$204,4,0))=FALSE,VLOOKUP(A43,'Tổng hợp'!$B$7:$E$204,4,0),0)</f>
        <v>0</v>
      </c>
      <c r="O43" s="993"/>
      <c r="P43" s="993"/>
      <c r="Q43" s="994"/>
      <c r="R43" s="977">
        <f t="shared" si="0"/>
        <v>0</v>
      </c>
      <c r="S43" s="978"/>
      <c r="T43" s="978"/>
      <c r="U43" s="979"/>
      <c r="W43" s="9">
        <f t="shared" si="1"/>
        <v>0</v>
      </c>
    </row>
    <row r="44" spans="1:23" ht="15">
      <c r="A44" s="1005">
        <v>140</v>
      </c>
      <c r="B44" s="1006"/>
      <c r="C44" s="986" t="s">
        <v>947</v>
      </c>
      <c r="D44" s="987"/>
      <c r="E44" s="987"/>
      <c r="F44" s="987"/>
      <c r="G44" s="987"/>
      <c r="H44" s="987"/>
      <c r="I44" s="987"/>
      <c r="J44" s="987"/>
      <c r="K44" s="988"/>
      <c r="L44" s="984">
        <v>3</v>
      </c>
      <c r="M44" s="985"/>
      <c r="N44" s="992">
        <f>IF(ISERROR(VLOOKUP(A44,'Tổng hợp'!$B$7:$E$204,4,0))=FALSE,VLOOKUP(A44,'Tổng hợp'!$B$7:$E$204,4,0),0)</f>
        <v>0</v>
      </c>
      <c r="O44" s="993"/>
      <c r="P44" s="993"/>
      <c r="Q44" s="994"/>
      <c r="R44" s="977">
        <f t="shared" si="0"/>
        <v>0</v>
      </c>
      <c r="S44" s="978"/>
      <c r="T44" s="978"/>
      <c r="U44" s="979"/>
      <c r="W44" s="9">
        <f t="shared" si="1"/>
        <v>0</v>
      </c>
    </row>
    <row r="45" spans="1:23" ht="15">
      <c r="A45" s="1005">
        <v>150</v>
      </c>
      <c r="B45" s="1006"/>
      <c r="C45" s="986" t="s">
        <v>946</v>
      </c>
      <c r="D45" s="987"/>
      <c r="E45" s="987"/>
      <c r="F45" s="987"/>
      <c r="G45" s="987"/>
      <c r="H45" s="987"/>
      <c r="I45" s="987"/>
      <c r="J45" s="987"/>
      <c r="K45" s="988"/>
      <c r="L45" s="984">
        <v>1</v>
      </c>
      <c r="M45" s="985"/>
      <c r="N45" s="992">
        <f>IF(ISERROR(VLOOKUP(A45,'Tổng hợp'!$B$7:$E$204,4,0))=FALSE,VLOOKUP(A45,'Tổng hợp'!$B$7:$E$204,4,0),0)</f>
        <v>0</v>
      </c>
      <c r="O45" s="993"/>
      <c r="P45" s="993"/>
      <c r="Q45" s="994"/>
      <c r="R45" s="977">
        <f t="shared" si="0"/>
        <v>0</v>
      </c>
      <c r="S45" s="978"/>
      <c r="T45" s="978"/>
      <c r="U45" s="979"/>
      <c r="W45" s="9">
        <f t="shared" si="1"/>
        <v>0</v>
      </c>
    </row>
    <row r="46" spans="1:23" ht="15">
      <c r="A46" s="1005">
        <v>160</v>
      </c>
      <c r="B46" s="1006"/>
      <c r="C46" s="986" t="s">
        <v>945</v>
      </c>
      <c r="D46" s="987"/>
      <c r="E46" s="987"/>
      <c r="F46" s="987"/>
      <c r="G46" s="987"/>
      <c r="H46" s="987"/>
      <c r="I46" s="987"/>
      <c r="J46" s="987"/>
      <c r="K46" s="988"/>
      <c r="L46" s="984">
        <v>1</v>
      </c>
      <c r="M46" s="985"/>
      <c r="N46" s="992">
        <f>IF(ISERROR(VLOOKUP(A46,'Tổng hợp'!$B$7:$E$204,4,0))=FALSE,VLOOKUP(A46,'Tổng hợp'!$B$7:$E$204,4,0),0)</f>
        <v>0</v>
      </c>
      <c r="O46" s="993"/>
      <c r="P46" s="993"/>
      <c r="Q46" s="994"/>
      <c r="R46" s="977">
        <f t="shared" si="0"/>
        <v>0</v>
      </c>
      <c r="S46" s="978"/>
      <c r="T46" s="978"/>
      <c r="U46" s="979"/>
      <c r="W46" s="9">
        <f t="shared" si="1"/>
        <v>0</v>
      </c>
    </row>
    <row r="47" spans="1:23" ht="15">
      <c r="A47" s="1005"/>
      <c r="B47" s="1006"/>
      <c r="C47" s="999"/>
      <c r="D47" s="987"/>
      <c r="E47" s="987"/>
      <c r="F47" s="987"/>
      <c r="G47" s="987"/>
      <c r="H47" s="987"/>
      <c r="I47" s="987"/>
      <c r="J47" s="987"/>
      <c r="K47" s="988"/>
      <c r="L47" s="984"/>
      <c r="M47" s="985"/>
      <c r="N47" s="992">
        <f>IF(ISERROR(VLOOKUP(A47,'Tổng hợp'!$B$7:$E$204,4,0))=FALSE,VLOOKUP(A47,'Tổng hợp'!$B$7:$E$204,4,0),0)</f>
        <v>0</v>
      </c>
      <c r="O47" s="993"/>
      <c r="P47" s="993"/>
      <c r="Q47" s="994"/>
      <c r="R47" s="977">
        <f t="shared" si="0"/>
        <v>0</v>
      </c>
      <c r="S47" s="978"/>
      <c r="T47" s="978"/>
      <c r="U47" s="979"/>
      <c r="W47" s="9">
        <f t="shared" si="1"/>
        <v>0</v>
      </c>
    </row>
    <row r="48" spans="1:23" ht="15">
      <c r="A48" s="1005">
        <v>210</v>
      </c>
      <c r="B48" s="1006"/>
      <c r="C48" s="986" t="s">
        <v>944</v>
      </c>
      <c r="D48" s="987"/>
      <c r="E48" s="987"/>
      <c r="F48" s="987"/>
      <c r="G48" s="987"/>
      <c r="H48" s="987"/>
      <c r="I48" s="987"/>
      <c r="J48" s="987"/>
      <c r="K48" s="988"/>
      <c r="L48" s="984">
        <v>1</v>
      </c>
      <c r="M48" s="985"/>
      <c r="N48" s="992">
        <f>IF(ISERROR(VLOOKUP(A48,'Tổng hợp'!$B$7:$E$204,4,0))=FALSE,VLOOKUP(A48,'Tổng hợp'!$B$7:$E$204,4,0),0)</f>
        <v>0</v>
      </c>
      <c r="O48" s="993"/>
      <c r="P48" s="993"/>
      <c r="Q48" s="994"/>
      <c r="R48" s="977">
        <f t="shared" si="0"/>
        <v>0</v>
      </c>
      <c r="S48" s="978"/>
      <c r="T48" s="978"/>
      <c r="U48" s="979"/>
      <c r="W48" s="9">
        <f t="shared" si="1"/>
        <v>0</v>
      </c>
    </row>
    <row r="49" spans="1:23" ht="15">
      <c r="A49" s="1005">
        <v>220</v>
      </c>
      <c r="B49" s="1006"/>
      <c r="C49" s="986" t="s">
        <v>943</v>
      </c>
      <c r="D49" s="987"/>
      <c r="E49" s="987"/>
      <c r="F49" s="987"/>
      <c r="G49" s="987"/>
      <c r="H49" s="987"/>
      <c r="I49" s="987"/>
      <c r="J49" s="987"/>
      <c r="K49" s="988"/>
      <c r="L49" s="984">
        <v>1</v>
      </c>
      <c r="M49" s="985"/>
      <c r="N49" s="992">
        <f>IF(ISERROR(VLOOKUP(A49,'Tổng hợp'!$B$7:$E$204,4,0))=FALSE,VLOOKUP(A49,'Tổng hợp'!$B$7:$E$204,4,0),0)</f>
        <v>0</v>
      </c>
      <c r="O49" s="993"/>
      <c r="P49" s="993"/>
      <c r="Q49" s="994"/>
      <c r="R49" s="977">
        <f t="shared" si="0"/>
        <v>0</v>
      </c>
      <c r="S49" s="978"/>
      <c r="T49" s="978"/>
      <c r="U49" s="979"/>
      <c r="W49" s="9">
        <f t="shared" si="1"/>
        <v>0</v>
      </c>
    </row>
    <row r="50" spans="1:23" ht="15">
      <c r="A50" s="1005">
        <v>230</v>
      </c>
      <c r="B50" s="1006"/>
      <c r="C50" s="986" t="s">
        <v>942</v>
      </c>
      <c r="D50" s="987"/>
      <c r="E50" s="987"/>
      <c r="F50" s="987"/>
      <c r="G50" s="987"/>
      <c r="H50" s="987"/>
      <c r="I50" s="987"/>
      <c r="J50" s="987"/>
      <c r="K50" s="988"/>
      <c r="L50" s="984">
        <v>1</v>
      </c>
      <c r="M50" s="985"/>
      <c r="N50" s="992">
        <f>IF(ISERROR(VLOOKUP(A50,'Tổng hợp'!$B$7:$E$204,4,0))=FALSE,VLOOKUP(A50,'Tổng hợp'!$B$7:$E$204,4,0),0)</f>
        <v>0</v>
      </c>
      <c r="O50" s="993"/>
      <c r="P50" s="993"/>
      <c r="Q50" s="994"/>
      <c r="R50" s="977">
        <f t="shared" si="0"/>
        <v>0</v>
      </c>
      <c r="S50" s="978"/>
      <c r="T50" s="978"/>
      <c r="U50" s="979"/>
      <c r="W50" s="9">
        <f t="shared" si="1"/>
        <v>0</v>
      </c>
    </row>
    <row r="51" spans="1:23" ht="15">
      <c r="A51" s="1005">
        <v>240</v>
      </c>
      <c r="B51" s="1006"/>
      <c r="C51" s="986" t="s">
        <v>941</v>
      </c>
      <c r="D51" s="987"/>
      <c r="E51" s="987"/>
      <c r="F51" s="987"/>
      <c r="G51" s="987"/>
      <c r="H51" s="987"/>
      <c r="I51" s="987"/>
      <c r="J51" s="987"/>
      <c r="K51" s="988"/>
      <c r="L51" s="984">
        <v>1</v>
      </c>
      <c r="M51" s="985"/>
      <c r="N51" s="992">
        <f>IF(ISERROR(VLOOKUP(A51,'Tổng hợp'!$B$7:$E$204,4,0))=FALSE,VLOOKUP(A51,'Tổng hợp'!$B$7:$E$204,4,0),0)</f>
        <v>0</v>
      </c>
      <c r="O51" s="993"/>
      <c r="P51" s="993"/>
      <c r="Q51" s="994"/>
      <c r="R51" s="977">
        <f t="shared" si="0"/>
        <v>0</v>
      </c>
      <c r="S51" s="978"/>
      <c r="T51" s="978"/>
      <c r="U51" s="979"/>
      <c r="W51" s="9">
        <f t="shared" si="1"/>
        <v>0</v>
      </c>
    </row>
    <row r="52" spans="1:23" ht="15">
      <c r="A52" s="1005">
        <v>241</v>
      </c>
      <c r="B52" s="1006"/>
      <c r="C52" s="986" t="s">
        <v>940</v>
      </c>
      <c r="D52" s="987"/>
      <c r="E52" s="987"/>
      <c r="F52" s="987"/>
      <c r="G52" s="987"/>
      <c r="H52" s="987"/>
      <c r="I52" s="987"/>
      <c r="J52" s="987"/>
      <c r="K52" s="988"/>
      <c r="L52" s="984">
        <v>1</v>
      </c>
      <c r="M52" s="985"/>
      <c r="N52" s="992">
        <f>IF(ISERROR(VLOOKUP(A52,'Tổng hợp'!$B$7:$E$204,4,0))=FALSE,VLOOKUP(A52,'Tổng hợp'!$B$7:$E$204,4,0),0)</f>
        <v>0</v>
      </c>
      <c r="O52" s="993"/>
      <c r="P52" s="993"/>
      <c r="Q52" s="994"/>
      <c r="R52" s="977">
        <f t="shared" si="0"/>
        <v>0</v>
      </c>
      <c r="S52" s="978"/>
      <c r="T52" s="978"/>
      <c r="U52" s="979"/>
      <c r="W52" s="9">
        <f t="shared" si="1"/>
        <v>0</v>
      </c>
    </row>
    <row r="53" spans="1:23" ht="15">
      <c r="A53" s="1005"/>
      <c r="B53" s="1006"/>
      <c r="C53" s="999"/>
      <c r="D53" s="987"/>
      <c r="E53" s="987"/>
      <c r="F53" s="987"/>
      <c r="G53" s="987"/>
      <c r="H53" s="987"/>
      <c r="I53" s="987"/>
      <c r="J53" s="987"/>
      <c r="K53" s="988"/>
      <c r="L53" s="984"/>
      <c r="M53" s="985"/>
      <c r="N53" s="992">
        <f>IF(ISERROR(VLOOKUP(A53,'Tổng hợp'!$B$7:$E$204,4,0))=FALSE,VLOOKUP(A53,'Tổng hợp'!$B$7:$E$204,4,0),0)</f>
        <v>0</v>
      </c>
      <c r="O53" s="993"/>
      <c r="P53" s="993"/>
      <c r="Q53" s="994"/>
      <c r="R53" s="977">
        <f t="shared" si="0"/>
        <v>0</v>
      </c>
      <c r="S53" s="978"/>
      <c r="T53" s="978"/>
      <c r="U53" s="979"/>
      <c r="W53" s="9">
        <f t="shared" si="1"/>
        <v>0</v>
      </c>
    </row>
    <row r="54" spans="1:23" ht="15">
      <c r="A54" s="1005">
        <v>310</v>
      </c>
      <c r="B54" s="1006"/>
      <c r="C54" s="986" t="s">
        <v>939</v>
      </c>
      <c r="D54" s="987"/>
      <c r="E54" s="987"/>
      <c r="F54" s="987"/>
      <c r="G54" s="987"/>
      <c r="H54" s="987"/>
      <c r="I54" s="987"/>
      <c r="J54" s="987"/>
      <c r="K54" s="988"/>
      <c r="L54" s="984">
        <v>2</v>
      </c>
      <c r="M54" s="985"/>
      <c r="N54" s="992">
        <f>IF(ISERROR(VLOOKUP(A54,'Tổng hợp'!$B$7:$E$204,4,0))=FALSE,VLOOKUP(A54,'Tổng hợp'!$B$7:$E$204,4,0),0)</f>
        <v>0</v>
      </c>
      <c r="O54" s="993"/>
      <c r="P54" s="993"/>
      <c r="Q54" s="994"/>
      <c r="R54" s="977">
        <f t="shared" si="0"/>
        <v>0</v>
      </c>
      <c r="S54" s="978"/>
      <c r="T54" s="978"/>
      <c r="U54" s="979"/>
      <c r="W54" s="9">
        <f t="shared" si="1"/>
        <v>0</v>
      </c>
    </row>
    <row r="55" spans="1:23" ht="15">
      <c r="A55" s="1005">
        <v>320</v>
      </c>
      <c r="B55" s="1006"/>
      <c r="C55" s="986" t="s">
        <v>938</v>
      </c>
      <c r="D55" s="987"/>
      <c r="E55" s="987"/>
      <c r="F55" s="987"/>
      <c r="G55" s="987"/>
      <c r="H55" s="987"/>
      <c r="I55" s="987"/>
      <c r="J55" s="987"/>
      <c r="K55" s="988"/>
      <c r="L55" s="984">
        <v>2</v>
      </c>
      <c r="M55" s="985"/>
      <c r="N55" s="992">
        <f>IF(ISERROR(VLOOKUP(A55,'Tổng hợp'!$B$7:$E$204,4,0))=FALSE,VLOOKUP(A55,'Tổng hợp'!$B$7:$E$204,4,0),0)</f>
        <v>0</v>
      </c>
      <c r="O55" s="993"/>
      <c r="P55" s="993"/>
      <c r="Q55" s="994"/>
      <c r="R55" s="977">
        <f t="shared" si="0"/>
        <v>0</v>
      </c>
      <c r="S55" s="978"/>
      <c r="T55" s="978"/>
      <c r="U55" s="979"/>
      <c r="W55" s="9">
        <f t="shared" si="1"/>
        <v>0</v>
      </c>
    </row>
    <row r="56" spans="1:23" ht="15">
      <c r="A56" s="1005">
        <v>330</v>
      </c>
      <c r="B56" s="1006"/>
      <c r="C56" s="986" t="s">
        <v>937</v>
      </c>
      <c r="D56" s="987"/>
      <c r="E56" s="987"/>
      <c r="F56" s="987"/>
      <c r="G56" s="987"/>
      <c r="H56" s="987"/>
      <c r="I56" s="987"/>
      <c r="J56" s="987"/>
      <c r="K56" s="988"/>
      <c r="L56" s="984">
        <v>1</v>
      </c>
      <c r="M56" s="985"/>
      <c r="N56" s="992">
        <f>IF(ISERROR(VLOOKUP(A56,'Tổng hợp'!$B$7:$E$204,4,0))=FALSE,VLOOKUP(A56,'Tổng hợp'!$B$7:$E$204,4,0),0)</f>
        <v>0</v>
      </c>
      <c r="O56" s="993"/>
      <c r="P56" s="993"/>
      <c r="Q56" s="994"/>
      <c r="R56" s="977">
        <f t="shared" si="0"/>
        <v>0</v>
      </c>
      <c r="S56" s="978"/>
      <c r="T56" s="978"/>
      <c r="U56" s="979"/>
      <c r="W56" s="9">
        <f t="shared" si="1"/>
        <v>0</v>
      </c>
    </row>
    <row r="57" spans="1:23" ht="15">
      <c r="A57" s="1005"/>
      <c r="B57" s="1006"/>
      <c r="C57" s="1007"/>
      <c r="D57" s="1008"/>
      <c r="E57" s="1008"/>
      <c r="F57" s="1008"/>
      <c r="G57" s="1008"/>
      <c r="H57" s="1008"/>
      <c r="I57" s="1008"/>
      <c r="J57" s="1008"/>
      <c r="K57" s="1009"/>
      <c r="L57" s="984"/>
      <c r="M57" s="985"/>
      <c r="N57" s="992">
        <f>IF(ISERROR(VLOOKUP(A57,'Tổng hợp'!$B$7:$E$204,4,0))=FALSE,VLOOKUP(A57,'Tổng hợp'!$B$7:$E$204,4,0),0)</f>
        <v>0</v>
      </c>
      <c r="O57" s="993"/>
      <c r="P57" s="993"/>
      <c r="Q57" s="994"/>
      <c r="R57" s="977">
        <f t="shared" si="0"/>
        <v>0</v>
      </c>
      <c r="S57" s="978"/>
      <c r="T57" s="978"/>
      <c r="U57" s="979"/>
      <c r="W57" s="9">
        <f t="shared" si="1"/>
        <v>0</v>
      </c>
    </row>
    <row r="58" spans="1:23" ht="15">
      <c r="A58" s="1005">
        <v>410</v>
      </c>
      <c r="B58" s="1006"/>
      <c r="C58" s="986" t="s">
        <v>936</v>
      </c>
      <c r="D58" s="987"/>
      <c r="E58" s="987"/>
      <c r="F58" s="987"/>
      <c r="G58" s="987"/>
      <c r="H58" s="987"/>
      <c r="I58" s="987"/>
      <c r="J58" s="987"/>
      <c r="K58" s="988"/>
      <c r="L58" s="984">
        <v>1</v>
      </c>
      <c r="M58" s="985"/>
      <c r="N58" s="992">
        <f>IF(ISERROR(VLOOKUP(A58,'Tổng hợp'!$B$7:$E$204,4,0))=FALSE,VLOOKUP(A58,'Tổng hợp'!$B$7:$E$204,4,0),0)-N62</f>
        <v>0</v>
      </c>
      <c r="O58" s="993"/>
      <c r="P58" s="993"/>
      <c r="Q58" s="994"/>
      <c r="R58" s="977">
        <f t="shared" si="0"/>
        <v>0</v>
      </c>
      <c r="S58" s="978"/>
      <c r="T58" s="978"/>
      <c r="U58" s="979"/>
      <c r="W58" s="9">
        <f t="shared" si="1"/>
        <v>0</v>
      </c>
    </row>
    <row r="59" spans="1:23" ht="15">
      <c r="A59" s="1005">
        <v>420</v>
      </c>
      <c r="B59" s="1006"/>
      <c r="C59" s="986" t="s">
        <v>935</v>
      </c>
      <c r="D59" s="987"/>
      <c r="E59" s="987"/>
      <c r="F59" s="987"/>
      <c r="G59" s="987"/>
      <c r="H59" s="987"/>
      <c r="I59" s="987"/>
      <c r="J59" s="987"/>
      <c r="K59" s="988"/>
      <c r="L59" s="984">
        <v>1</v>
      </c>
      <c r="M59" s="985"/>
      <c r="N59" s="992">
        <f>IF(ISERROR(VLOOKUP(A59,'Tổng hợp'!$B$7:$E$204,4,0))=FALSE,VLOOKUP(A59,'Tổng hợp'!$B$7:$E$204,4,0),0)</f>
        <v>0</v>
      </c>
      <c r="O59" s="993"/>
      <c r="P59" s="993"/>
      <c r="Q59" s="994"/>
      <c r="R59" s="977">
        <f t="shared" si="0"/>
        <v>0</v>
      </c>
      <c r="S59" s="978"/>
      <c r="T59" s="978"/>
      <c r="U59" s="979"/>
      <c r="W59" s="9">
        <f t="shared" si="1"/>
        <v>0</v>
      </c>
    </row>
    <row r="60" spans="1:23" ht="15.75" thickBot="1">
      <c r="A60" s="975"/>
      <c r="B60" s="976"/>
      <c r="C60" s="989" t="s">
        <v>934</v>
      </c>
      <c r="D60" s="990"/>
      <c r="E60" s="990"/>
      <c r="F60" s="990"/>
      <c r="G60" s="990"/>
      <c r="H60" s="990"/>
      <c r="I60" s="990"/>
      <c r="J60" s="990"/>
      <c r="K60" s="990"/>
      <c r="L60" s="973"/>
      <c r="M60" s="974"/>
      <c r="N60" s="980">
        <f>SUM(N41:N59)</f>
        <v>0</v>
      </c>
      <c r="O60" s="981"/>
      <c r="P60" s="981"/>
      <c r="Q60" s="995"/>
      <c r="R60" s="980">
        <f>SUM(R41:R59)</f>
        <v>0</v>
      </c>
      <c r="S60" s="981"/>
      <c r="T60" s="981"/>
      <c r="U60" s="982"/>
      <c r="W60" s="8">
        <f>SUM(W41:W59)</f>
        <v>0</v>
      </c>
    </row>
    <row r="61" ht="15.75" thickTop="1"/>
    <row r="62" spans="1:17" ht="15">
      <c r="A62" s="972">
        <v>416</v>
      </c>
      <c r="B62" s="972"/>
      <c r="C62" s="7" t="s">
        <v>933</v>
      </c>
      <c r="N62" s="983">
        <f>IF(ISERROR(VLOOKUP(A62,'Tổng hợp'!$B$7:$E$204,4,0))=FALSE,VLOOKUP(A62,'Tổng hợp'!$B$7:$E$204,4,0),0)</f>
        <v>0</v>
      </c>
      <c r="O62" s="983"/>
      <c r="P62" s="983"/>
      <c r="Q62" s="983"/>
    </row>
    <row r="63" spans="3:17" ht="15">
      <c r="C63" s="6" t="s">
        <v>932</v>
      </c>
      <c r="H63" s="5">
        <f>'Tổng hợp'!C204</f>
        <v>45470369262</v>
      </c>
      <c r="N63" s="991">
        <f>(N60+N62)/2</f>
        <v>0</v>
      </c>
      <c r="O63" s="991"/>
      <c r="P63" s="991"/>
      <c r="Q63" s="991"/>
    </row>
    <row r="65" ht="15">
      <c r="A65" s="3" t="s">
        <v>931</v>
      </c>
    </row>
    <row r="72" spans="1:23" ht="31.5" customHeight="1">
      <c r="A72" s="1054" t="s">
        <v>930</v>
      </c>
      <c r="B72" s="1055"/>
      <c r="C72" s="1055"/>
      <c r="D72" s="1055"/>
      <c r="E72" s="1055"/>
      <c r="F72" s="1055"/>
      <c r="G72" s="1055"/>
      <c r="H72" s="1055"/>
      <c r="I72" s="1055"/>
      <c r="J72" s="1055"/>
      <c r="K72" s="1055"/>
      <c r="L72" s="1055"/>
      <c r="M72" s="1055"/>
      <c r="N72" s="1055"/>
      <c r="O72" s="1055"/>
      <c r="P72" s="1055"/>
      <c r="Q72" s="1055"/>
      <c r="R72" s="1055"/>
      <c r="S72" s="1055"/>
      <c r="T72" s="1055"/>
      <c r="U72" s="1055"/>
      <c r="V72" s="1055"/>
      <c r="W72" s="1055"/>
    </row>
    <row r="73" ht="15">
      <c r="Q73" s="4"/>
    </row>
    <row r="75" ht="15">
      <c r="A75" s="3" t="s">
        <v>887</v>
      </c>
    </row>
    <row r="81" ht="15">
      <c r="A81" s="1" t="str">
        <f>'Danh mục'!B15</f>
        <v>Nguyễn Xuân Hoà</v>
      </c>
    </row>
    <row r="82" ht="15">
      <c r="A82" s="2" t="s">
        <v>886</v>
      </c>
    </row>
  </sheetData>
  <sheetProtection/>
  <mergeCells count="170">
    <mergeCell ref="K31:N31"/>
    <mergeCell ref="O31:R31"/>
    <mergeCell ref="S31:W31"/>
    <mergeCell ref="S29:W29"/>
    <mergeCell ref="K29:N29"/>
    <mergeCell ref="O29:R29"/>
    <mergeCell ref="N30:O30"/>
    <mergeCell ref="C11:I11"/>
    <mergeCell ref="C12:I12"/>
    <mergeCell ref="C13:I13"/>
    <mergeCell ref="C14:I14"/>
    <mergeCell ref="A11:B11"/>
    <mergeCell ref="A12:B12"/>
    <mergeCell ref="A13:B13"/>
    <mergeCell ref="A14:B14"/>
    <mergeCell ref="A50:B50"/>
    <mergeCell ref="A51:B51"/>
    <mergeCell ref="A52:B52"/>
    <mergeCell ref="A15:B15"/>
    <mergeCell ref="A16:B16"/>
    <mergeCell ref="A46:B46"/>
    <mergeCell ref="A47:B47"/>
    <mergeCell ref="A48:B48"/>
    <mergeCell ref="A49:B49"/>
    <mergeCell ref="N41:Q41"/>
    <mergeCell ref="N42:Q42"/>
    <mergeCell ref="C44:K44"/>
    <mergeCell ref="C15:I15"/>
    <mergeCell ref="C16:I16"/>
    <mergeCell ref="C17:I17"/>
    <mergeCell ref="C18:I18"/>
    <mergeCell ref="F27:J27"/>
    <mergeCell ref="P15:S15"/>
    <mergeCell ref="P16:S16"/>
    <mergeCell ref="A72:W72"/>
    <mergeCell ref="E2:H2"/>
    <mergeCell ref="E3:H3"/>
    <mergeCell ref="T15:W15"/>
    <mergeCell ref="T16:W16"/>
    <mergeCell ref="T17:W17"/>
    <mergeCell ref="T18:W18"/>
    <mergeCell ref="T13:W13"/>
    <mergeCell ref="T14:W14"/>
    <mergeCell ref="A56:B56"/>
    <mergeCell ref="P17:S17"/>
    <mergeCell ref="P18:S18"/>
    <mergeCell ref="M15:O15"/>
    <mergeCell ref="M16:O16"/>
    <mergeCell ref="M17:O17"/>
    <mergeCell ref="M18:O18"/>
    <mergeCell ref="J12:O12"/>
    <mergeCell ref="J11:W11"/>
    <mergeCell ref="P12:W12"/>
    <mergeCell ref="M13:O13"/>
    <mergeCell ref="M14:O14"/>
    <mergeCell ref="P13:S13"/>
    <mergeCell ref="P14:S14"/>
    <mergeCell ref="J15:L15"/>
    <mergeCell ref="J16:L16"/>
    <mergeCell ref="J17:L17"/>
    <mergeCell ref="J18:L18"/>
    <mergeCell ref="J13:L13"/>
    <mergeCell ref="J14:L14"/>
    <mergeCell ref="P20:S20"/>
    <mergeCell ref="A40:B40"/>
    <mergeCell ref="N40:Q40"/>
    <mergeCell ref="G24:K24"/>
    <mergeCell ref="G25:K25"/>
    <mergeCell ref="K27:R27"/>
    <mergeCell ref="N28:O28"/>
    <mergeCell ref="F29:J29"/>
    <mergeCell ref="F31:J31"/>
    <mergeCell ref="S27:W27"/>
    <mergeCell ref="C55:K55"/>
    <mergeCell ref="C56:K56"/>
    <mergeCell ref="C57:K57"/>
    <mergeCell ref="A17:B17"/>
    <mergeCell ref="A18:B18"/>
    <mergeCell ref="A43:B43"/>
    <mergeCell ref="A44:B44"/>
    <mergeCell ref="A41:B41"/>
    <mergeCell ref="A42:B42"/>
    <mergeCell ref="A45:B45"/>
    <mergeCell ref="A53:B53"/>
    <mergeCell ref="A54:B54"/>
    <mergeCell ref="A55:B55"/>
    <mergeCell ref="A59:B59"/>
    <mergeCell ref="A57:B57"/>
    <mergeCell ref="A58:B58"/>
    <mergeCell ref="L52:M52"/>
    <mergeCell ref="L53:M53"/>
    <mergeCell ref="L42:M42"/>
    <mergeCell ref="L43:M43"/>
    <mergeCell ref="L44:M44"/>
    <mergeCell ref="L45:M45"/>
    <mergeCell ref="L51:M51"/>
    <mergeCell ref="C47:K47"/>
    <mergeCell ref="L46:M46"/>
    <mergeCell ref="L47:M47"/>
    <mergeCell ref="C49:K49"/>
    <mergeCell ref="C50:K50"/>
    <mergeCell ref="C48:K48"/>
    <mergeCell ref="L48:M48"/>
    <mergeCell ref="L49:M49"/>
    <mergeCell ref="L50:M50"/>
    <mergeCell ref="C45:K45"/>
    <mergeCell ref="C40:K40"/>
    <mergeCell ref="C41:K41"/>
    <mergeCell ref="C42:K42"/>
    <mergeCell ref="C43:K43"/>
    <mergeCell ref="C46:K46"/>
    <mergeCell ref="L40:M40"/>
    <mergeCell ref="L41:M41"/>
    <mergeCell ref="N56:Q56"/>
    <mergeCell ref="N43:Q43"/>
    <mergeCell ref="N44:Q44"/>
    <mergeCell ref="N45:Q45"/>
    <mergeCell ref="N46:Q46"/>
    <mergeCell ref="N51:Q51"/>
    <mergeCell ref="N52:Q52"/>
    <mergeCell ref="N47:Q47"/>
    <mergeCell ref="N48:Q48"/>
    <mergeCell ref="N49:Q49"/>
    <mergeCell ref="C58:K58"/>
    <mergeCell ref="C51:K51"/>
    <mergeCell ref="C52:K52"/>
    <mergeCell ref="C53:K53"/>
    <mergeCell ref="C54:K54"/>
    <mergeCell ref="L57:M57"/>
    <mergeCell ref="L58:M58"/>
    <mergeCell ref="L56:M56"/>
    <mergeCell ref="L54:M54"/>
    <mergeCell ref="L55:M55"/>
    <mergeCell ref="N54:Q54"/>
    <mergeCell ref="R47:U47"/>
    <mergeCell ref="R48:U48"/>
    <mergeCell ref="R49:U49"/>
    <mergeCell ref="R50:U50"/>
    <mergeCell ref="R51:U51"/>
    <mergeCell ref="R52:U52"/>
    <mergeCell ref="N50:Q50"/>
    <mergeCell ref="R53:U53"/>
    <mergeCell ref="N53:Q53"/>
    <mergeCell ref="R54:U54"/>
    <mergeCell ref="R40:U40"/>
    <mergeCell ref="R41:U41"/>
    <mergeCell ref="R42:U42"/>
    <mergeCell ref="R43:U43"/>
    <mergeCell ref="R44:U44"/>
    <mergeCell ref="R45:U45"/>
    <mergeCell ref="R46:U46"/>
    <mergeCell ref="N63:Q63"/>
    <mergeCell ref="R55:U55"/>
    <mergeCell ref="R56:U56"/>
    <mergeCell ref="R57:U57"/>
    <mergeCell ref="R58:U58"/>
    <mergeCell ref="N58:Q58"/>
    <mergeCell ref="N59:Q59"/>
    <mergeCell ref="N60:Q60"/>
    <mergeCell ref="N57:Q57"/>
    <mergeCell ref="N55:Q55"/>
    <mergeCell ref="A62:B62"/>
    <mergeCell ref="L60:M60"/>
    <mergeCell ref="A60:B60"/>
    <mergeCell ref="R59:U59"/>
    <mergeCell ref="R60:U60"/>
    <mergeCell ref="N62:Q62"/>
    <mergeCell ref="L59:M59"/>
    <mergeCell ref="C59:K59"/>
    <mergeCell ref="C60:K60"/>
  </mergeCells>
  <conditionalFormatting sqref="N63">
    <cfRule type="cellIs" priority="1" dxfId="2" operator="notEqual" stopIfTrue="1">
      <formula>$H$63</formula>
    </cfRule>
  </conditionalFormatting>
  <dataValidations count="2">
    <dataValidation allowBlank="1" showInputMessage="1" showErrorMessage="1" promptTitle="Chỉ dẫn" prompt="Nhập mức độ trọng yếu chỉ đạo" sqref="J14:J18 M14:M18"/>
    <dataValidation allowBlank="1" showInputMessage="1" showErrorMessage="1" promptTitle="Chỉ dẫn" prompt="Nhập hệ số phân bổ cho thích hợp." sqref="L41:L59"/>
  </dataValidations>
  <printOptions horizontalCentered="1"/>
  <pageMargins left="0.75" right="0.5" top="0.5" bottom="0.5" header="0.25" footer="0.25"/>
  <pageSetup horizontalDpi="300" verticalDpi="3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AQ178"/>
  <sheetViews>
    <sheetView showGridLines="0" zoomScale="90" zoomScaleNormal="90" zoomScalePageLayoutView="0" workbookViewId="0" topLeftCell="B1">
      <selection activeCell="A1" sqref="A1"/>
    </sheetView>
  </sheetViews>
  <sheetFormatPr defaultColWidth="2.57421875" defaultRowHeight="15" outlineLevelRow="1"/>
  <cols>
    <col min="1" max="1" width="5.421875" style="48" hidden="1" customWidth="1"/>
    <col min="2" max="2" width="3.00390625" style="50" customWidth="1"/>
    <col min="3" max="3" width="1.1484375" style="50" customWidth="1"/>
    <col min="4" max="17" width="2.8515625" style="48" customWidth="1"/>
    <col min="18" max="23" width="2.8515625" style="49" customWidth="1"/>
    <col min="24" max="24" width="2.8515625" style="48" customWidth="1"/>
    <col min="25" max="25" width="2.8515625" style="49" customWidth="1"/>
    <col min="26" max="31" width="2.8515625" style="48" customWidth="1"/>
    <col min="32" max="32" width="3.00390625" style="48" customWidth="1"/>
    <col min="33" max="33" width="3.00390625" style="47" customWidth="1"/>
    <col min="34" max="39" width="2.8515625" style="48" customWidth="1"/>
    <col min="40" max="40" width="2.8515625" style="49" customWidth="1"/>
    <col min="41" max="43" width="2.8515625" style="48" customWidth="1"/>
    <col min="44" max="16384" width="2.57421875" style="47" customWidth="1"/>
  </cols>
  <sheetData>
    <row r="1" spans="1:43" s="10" customFormat="1" ht="15">
      <c r="A1" s="37"/>
      <c r="B1" s="91" t="s">
        <v>137</v>
      </c>
      <c r="D1" s="38"/>
      <c r="E1" s="38"/>
      <c r="F1" s="38"/>
      <c r="G1" s="38"/>
      <c r="H1" s="38"/>
      <c r="I1" s="38"/>
      <c r="J1" s="38"/>
      <c r="K1" s="38"/>
      <c r="L1" s="38"/>
      <c r="M1" s="38"/>
      <c r="N1" s="38"/>
      <c r="O1" s="38"/>
      <c r="P1" s="38"/>
      <c r="Q1" s="38"/>
      <c r="R1" s="37"/>
      <c r="S1" s="37"/>
      <c r="T1" s="37"/>
      <c r="U1" s="37"/>
      <c r="V1" s="37"/>
      <c r="W1" s="37"/>
      <c r="X1" s="37"/>
      <c r="Y1" s="37"/>
      <c r="Z1" s="37"/>
      <c r="AA1" s="43"/>
      <c r="AB1" s="37"/>
      <c r="AC1" s="37"/>
      <c r="AD1" s="37"/>
      <c r="AE1" s="37"/>
      <c r="AF1" s="90"/>
      <c r="AH1" s="37"/>
      <c r="AI1" s="43"/>
      <c r="AJ1" s="37"/>
      <c r="AK1" s="37"/>
      <c r="AL1" s="37"/>
      <c r="AM1" s="37"/>
      <c r="AN1" s="37"/>
      <c r="AO1" s="37"/>
      <c r="AP1" s="43"/>
      <c r="AQ1" s="89" t="str">
        <f>'Danh mục'!$B$3</f>
        <v>CÔNG TY CP ĐẦU TƯ THIẾT BỊ VÀ XÂY LẮP ĐIỆN THIÊN TRƯỜNG</v>
      </c>
    </row>
    <row r="2" spans="1:43" s="10" customFormat="1" ht="15">
      <c r="A2" s="37"/>
      <c r="B2" s="87" t="s">
        <v>993</v>
      </c>
      <c r="D2" s="38"/>
      <c r="E2" s="38"/>
      <c r="J2" s="37"/>
      <c r="K2" s="1056"/>
      <c r="L2" s="1056"/>
      <c r="M2" s="1056"/>
      <c r="N2" s="1056"/>
      <c r="O2" s="37"/>
      <c r="P2" s="37"/>
      <c r="Q2" s="37"/>
      <c r="R2" s="37"/>
      <c r="S2" s="37"/>
      <c r="T2" s="37"/>
      <c r="U2" s="37"/>
      <c r="V2" s="37"/>
      <c r="W2" s="37"/>
      <c r="X2" s="37"/>
      <c r="Y2" s="37"/>
      <c r="Z2" s="37"/>
      <c r="AA2" s="43"/>
      <c r="AB2" s="37"/>
      <c r="AC2" s="37"/>
      <c r="AD2" s="37"/>
      <c r="AE2" s="37"/>
      <c r="AF2" s="42"/>
      <c r="AH2" s="37"/>
      <c r="AI2" s="43"/>
      <c r="AJ2" s="37"/>
      <c r="AK2" s="37"/>
      <c r="AL2" s="37"/>
      <c r="AM2" s="37"/>
      <c r="AN2" s="37"/>
      <c r="AO2" s="37"/>
      <c r="AP2" s="43"/>
      <c r="AQ2" s="88" t="s">
        <v>1168</v>
      </c>
    </row>
    <row r="3" spans="1:43" s="10" customFormat="1" ht="15">
      <c r="A3" s="37"/>
      <c r="B3" s="87" t="s">
        <v>992</v>
      </c>
      <c r="D3" s="38"/>
      <c r="E3" s="37"/>
      <c r="J3" s="37"/>
      <c r="K3" s="1057"/>
      <c r="L3" s="1057"/>
      <c r="M3" s="1057"/>
      <c r="N3" s="1057"/>
      <c r="O3" s="37"/>
      <c r="P3" s="37"/>
      <c r="Q3" s="37"/>
      <c r="R3" s="37"/>
      <c r="S3" s="37"/>
      <c r="T3" s="37"/>
      <c r="U3" s="37"/>
      <c r="V3" s="37"/>
      <c r="W3" s="37"/>
      <c r="X3" s="37"/>
      <c r="Y3" s="37"/>
      <c r="Z3" s="37"/>
      <c r="AA3" s="43"/>
      <c r="AB3" s="37"/>
      <c r="AC3" s="37"/>
      <c r="AD3" s="37"/>
      <c r="AE3" s="37"/>
      <c r="AF3" s="42"/>
      <c r="AH3" s="37"/>
      <c r="AI3" s="43"/>
      <c r="AJ3" s="37"/>
      <c r="AK3" s="37"/>
      <c r="AL3" s="37"/>
      <c r="AM3" s="37"/>
      <c r="AN3" s="37"/>
      <c r="AO3" s="37"/>
      <c r="AP3" s="43"/>
      <c r="AQ3" s="86" t="str">
        <f>'Danh mục'!$B$5</f>
        <v>Cho kỳ kế toán từ ngày 01/01/2014 đến ngày 30/06/2014</v>
      </c>
    </row>
    <row r="4" spans="1:43" s="10" customFormat="1" ht="15">
      <c r="A4" s="37"/>
      <c r="B4" s="40"/>
      <c r="C4" s="40"/>
      <c r="D4" s="39"/>
      <c r="E4" s="39"/>
      <c r="F4" s="39"/>
      <c r="G4" s="39"/>
      <c r="H4" s="39"/>
      <c r="I4" s="39"/>
      <c r="J4" s="39"/>
      <c r="K4" s="39"/>
      <c r="L4" s="39"/>
      <c r="M4" s="39"/>
      <c r="N4" s="39"/>
      <c r="O4" s="39"/>
      <c r="P4" s="39"/>
      <c r="Q4" s="39"/>
      <c r="R4" s="39"/>
      <c r="S4" s="39"/>
      <c r="T4" s="39"/>
      <c r="U4" s="39"/>
      <c r="V4" s="39"/>
      <c r="W4" s="39"/>
      <c r="X4" s="39"/>
      <c r="Y4" s="39"/>
      <c r="Z4" s="39"/>
      <c r="AA4" s="85"/>
      <c r="AB4" s="39"/>
      <c r="AC4" s="39"/>
      <c r="AD4" s="39"/>
      <c r="AE4" s="39"/>
      <c r="AF4" s="39"/>
      <c r="AG4" s="41"/>
      <c r="AH4" s="39"/>
      <c r="AI4" s="85"/>
      <c r="AJ4" s="39"/>
      <c r="AK4" s="39"/>
      <c r="AL4" s="39"/>
      <c r="AM4" s="39"/>
      <c r="AN4" s="39"/>
      <c r="AO4" s="39"/>
      <c r="AP4" s="85"/>
      <c r="AQ4" s="39"/>
    </row>
    <row r="5" spans="1:43" s="10" customFormat="1" ht="15">
      <c r="A5" s="37"/>
      <c r="B5" s="38"/>
      <c r="C5" s="38"/>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H5" s="37"/>
      <c r="AI5" s="37"/>
      <c r="AJ5" s="37"/>
      <c r="AK5" s="37"/>
      <c r="AL5" s="37"/>
      <c r="AM5" s="37"/>
      <c r="AN5" s="37"/>
      <c r="AO5" s="37"/>
      <c r="AP5" s="37"/>
      <c r="AQ5" s="37"/>
    </row>
    <row r="6" spans="1:43" s="10" customFormat="1" ht="16.5" outlineLevel="1">
      <c r="A6" s="37"/>
      <c r="B6" s="84" t="s">
        <v>1167</v>
      </c>
      <c r="C6" s="70"/>
      <c r="D6" s="70"/>
      <c r="E6" s="72"/>
      <c r="F6" s="72"/>
      <c r="G6" s="72"/>
      <c r="H6" s="70"/>
      <c r="I6" s="70"/>
      <c r="J6" s="70"/>
      <c r="K6" s="70"/>
      <c r="L6" s="70"/>
      <c r="M6" s="70"/>
      <c r="N6" s="70"/>
      <c r="O6" s="70"/>
      <c r="P6" s="70"/>
      <c r="Q6" s="70"/>
      <c r="R6" s="70"/>
      <c r="S6" s="70"/>
      <c r="T6" s="70"/>
      <c r="U6" s="70"/>
      <c r="V6" s="70"/>
      <c r="W6" s="70"/>
      <c r="X6" s="70"/>
      <c r="Y6" s="70"/>
      <c r="Z6" s="70"/>
      <c r="AA6" s="70"/>
      <c r="AB6" s="70"/>
      <c r="AC6" s="70"/>
      <c r="AD6" s="70"/>
      <c r="AE6" s="70"/>
      <c r="AF6" s="70"/>
      <c r="AG6" s="71"/>
      <c r="AH6" s="70"/>
      <c r="AI6" s="70"/>
      <c r="AJ6" s="70"/>
      <c r="AK6" s="70"/>
      <c r="AL6" s="70"/>
      <c r="AM6" s="70"/>
      <c r="AN6" s="70"/>
      <c r="AO6" s="70"/>
      <c r="AP6" s="70"/>
      <c r="AQ6" s="70"/>
    </row>
    <row r="7" spans="1:43" s="10" customFormat="1" ht="15" outlineLevel="1">
      <c r="A7" s="37"/>
      <c r="B7" s="73"/>
      <c r="C7" s="70"/>
      <c r="D7" s="70"/>
      <c r="E7" s="72"/>
      <c r="F7" s="72"/>
      <c r="G7" s="72"/>
      <c r="H7" s="70"/>
      <c r="I7" s="70"/>
      <c r="J7" s="70"/>
      <c r="K7" s="70"/>
      <c r="L7" s="70"/>
      <c r="M7" s="70"/>
      <c r="N7" s="70"/>
      <c r="O7" s="70"/>
      <c r="P7" s="70"/>
      <c r="Q7" s="70"/>
      <c r="R7" s="70"/>
      <c r="S7" s="70"/>
      <c r="T7" s="70"/>
      <c r="U7" s="70"/>
      <c r="V7" s="70"/>
      <c r="W7" s="70"/>
      <c r="X7" s="70"/>
      <c r="Y7" s="70"/>
      <c r="Z7" s="70"/>
      <c r="AA7" s="70"/>
      <c r="AB7" s="70"/>
      <c r="AC7" s="70"/>
      <c r="AD7" s="70"/>
      <c r="AE7" s="70"/>
      <c r="AF7" s="70"/>
      <c r="AG7" s="71"/>
      <c r="AH7" s="70"/>
      <c r="AI7" s="70"/>
      <c r="AJ7" s="70"/>
      <c r="AK7" s="70"/>
      <c r="AL7" s="70"/>
      <c r="AM7" s="70"/>
      <c r="AN7" s="70"/>
      <c r="AO7" s="70"/>
      <c r="AP7" s="70"/>
      <c r="AQ7" s="70"/>
    </row>
    <row r="8" spans="1:43" s="10" customFormat="1" ht="15" outlineLevel="1">
      <c r="A8" s="37"/>
      <c r="B8" s="73"/>
      <c r="C8" s="70"/>
      <c r="D8" s="70"/>
      <c r="E8" s="72"/>
      <c r="F8" s="72"/>
      <c r="G8" s="72"/>
      <c r="H8" s="70"/>
      <c r="I8" s="70"/>
      <c r="J8" s="70"/>
      <c r="K8" s="70"/>
      <c r="L8" s="70"/>
      <c r="M8" s="70"/>
      <c r="N8" s="70"/>
      <c r="O8" s="70"/>
      <c r="P8" s="70"/>
      <c r="Q8" s="70"/>
      <c r="R8" s="70"/>
      <c r="S8" s="70"/>
      <c r="T8" s="70"/>
      <c r="U8" s="70"/>
      <c r="V8" s="70"/>
      <c r="W8" s="70"/>
      <c r="X8" s="70"/>
      <c r="Y8" s="70"/>
      <c r="Z8" s="70"/>
      <c r="AA8" s="70"/>
      <c r="AB8" s="70"/>
      <c r="AC8" s="70"/>
      <c r="AD8" s="70"/>
      <c r="AE8" s="70"/>
      <c r="AF8" s="70"/>
      <c r="AG8" s="71"/>
      <c r="AH8" s="70"/>
      <c r="AI8" s="70"/>
      <c r="AJ8" s="70"/>
      <c r="AK8" s="70"/>
      <c r="AL8" s="70"/>
      <c r="AM8" s="70"/>
      <c r="AN8" s="70"/>
      <c r="AO8" s="70"/>
      <c r="AP8" s="70"/>
      <c r="AQ8" s="70"/>
    </row>
    <row r="9" spans="1:43" s="10" customFormat="1" ht="15" outlineLevel="1">
      <c r="A9" s="37"/>
      <c r="B9" s="37"/>
      <c r="C9" s="37"/>
      <c r="D9" s="37"/>
      <c r="E9" s="43"/>
      <c r="F9" s="43"/>
      <c r="G9" s="43"/>
      <c r="H9" s="37"/>
      <c r="I9" s="37"/>
      <c r="J9" s="37"/>
      <c r="K9" s="37"/>
      <c r="L9" s="37"/>
      <c r="M9" s="37"/>
      <c r="N9" s="37"/>
      <c r="O9" s="37"/>
      <c r="P9" s="37"/>
      <c r="Q9" s="37"/>
      <c r="R9" s="37"/>
      <c r="S9" s="37"/>
      <c r="T9" s="37"/>
      <c r="U9" s="37"/>
      <c r="V9" s="37"/>
      <c r="W9" s="37"/>
      <c r="X9" s="37">
        <v>3</v>
      </c>
      <c r="Y9" s="37"/>
      <c r="Z9" s="37"/>
      <c r="AA9" s="37"/>
      <c r="AB9" s="37"/>
      <c r="AC9" s="37"/>
      <c r="AD9" s="37"/>
      <c r="AE9" s="37"/>
      <c r="AF9" s="37">
        <v>4</v>
      </c>
      <c r="AH9" s="37"/>
      <c r="AI9" s="37"/>
      <c r="AJ9" s="37"/>
      <c r="AK9" s="37"/>
      <c r="AL9" s="37"/>
      <c r="AM9" s="37"/>
      <c r="AN9" s="37"/>
      <c r="AO9" s="37"/>
      <c r="AP9" s="37"/>
      <c r="AQ9" s="37"/>
    </row>
    <row r="10" spans="1:43" s="10" customFormat="1" ht="15" outlineLevel="1">
      <c r="A10" s="83" t="s">
        <v>955</v>
      </c>
      <c r="B10" s="59" t="s">
        <v>1166</v>
      </c>
      <c r="C10" s="37"/>
      <c r="D10" s="38"/>
      <c r="E10" s="37"/>
      <c r="F10" s="61"/>
      <c r="G10" s="37"/>
      <c r="H10" s="37"/>
      <c r="I10" s="37"/>
      <c r="J10" s="37"/>
      <c r="K10" s="37"/>
      <c r="L10" s="37"/>
      <c r="M10" s="37"/>
      <c r="N10" s="37"/>
      <c r="O10" s="37"/>
      <c r="P10" s="37"/>
      <c r="Q10" s="37"/>
      <c r="R10" s="1080" t="s">
        <v>1165</v>
      </c>
      <c r="S10" s="1080"/>
      <c r="T10" s="1080"/>
      <c r="U10" s="1080"/>
      <c r="V10" s="1080"/>
      <c r="W10" s="1080"/>
      <c r="X10" s="1080"/>
      <c r="Y10" s="37"/>
      <c r="Z10" s="1080" t="s">
        <v>1164</v>
      </c>
      <c r="AA10" s="1080"/>
      <c r="AB10" s="1080"/>
      <c r="AC10" s="1080"/>
      <c r="AD10" s="1080"/>
      <c r="AE10" s="1080"/>
      <c r="AF10" s="1080"/>
      <c r="AH10" s="1080" t="s">
        <v>1163</v>
      </c>
      <c r="AI10" s="1080"/>
      <c r="AJ10" s="1080"/>
      <c r="AK10" s="1080"/>
      <c r="AL10" s="1080"/>
      <c r="AM10" s="1080"/>
      <c r="AN10" s="37"/>
      <c r="AO10" s="1080" t="s">
        <v>987</v>
      </c>
      <c r="AP10" s="1080"/>
      <c r="AQ10" s="1080"/>
    </row>
    <row r="11" spans="1:43" s="10" customFormat="1" ht="15" outlineLevel="1">
      <c r="A11" s="37"/>
      <c r="B11" s="37"/>
      <c r="C11" s="77"/>
      <c r="D11" s="77"/>
      <c r="E11" s="37"/>
      <c r="F11" s="43"/>
      <c r="G11" s="37"/>
      <c r="H11" s="37"/>
      <c r="I11" s="37"/>
      <c r="J11" s="37"/>
      <c r="K11" s="37"/>
      <c r="L11" s="37"/>
      <c r="M11" s="37"/>
      <c r="N11" s="37"/>
      <c r="O11" s="37"/>
      <c r="P11" s="37"/>
      <c r="Q11" s="37"/>
      <c r="R11" s="1078"/>
      <c r="S11" s="1078"/>
      <c r="T11" s="1078"/>
      <c r="U11" s="1078"/>
      <c r="V11" s="1078"/>
      <c r="W11" s="1078"/>
      <c r="X11" s="1078"/>
      <c r="Y11" s="37"/>
      <c r="Z11" s="1078"/>
      <c r="AA11" s="1078"/>
      <c r="AB11" s="1078"/>
      <c r="AC11" s="1078"/>
      <c r="AD11" s="1078"/>
      <c r="AE11" s="1078"/>
      <c r="AF11" s="1078"/>
      <c r="AH11" s="1078"/>
      <c r="AI11" s="1078"/>
      <c r="AJ11" s="1078"/>
      <c r="AK11" s="1078"/>
      <c r="AL11" s="1078"/>
      <c r="AM11" s="1078"/>
      <c r="AN11" s="37"/>
      <c r="AO11" s="1085"/>
      <c r="AP11" s="1088"/>
      <c r="AQ11" s="1088"/>
    </row>
    <row r="12" spans="1:43" s="10" customFormat="1" ht="15" outlineLevel="1">
      <c r="A12" s="38">
        <v>100</v>
      </c>
      <c r="B12" s="67" t="s">
        <v>1162</v>
      </c>
      <c r="C12" s="78"/>
      <c r="D12" s="78"/>
      <c r="E12" s="37"/>
      <c r="F12" s="61"/>
      <c r="G12" s="37"/>
      <c r="H12" s="37"/>
      <c r="I12" s="37"/>
      <c r="J12" s="37"/>
      <c r="K12" s="37"/>
      <c r="L12" s="37"/>
      <c r="M12" s="37"/>
      <c r="N12" s="37"/>
      <c r="O12" s="37"/>
      <c r="P12" s="37"/>
      <c r="Q12" s="37"/>
      <c r="R12" s="1079"/>
      <c r="S12" s="1079"/>
      <c r="T12" s="1079"/>
      <c r="U12" s="1079"/>
      <c r="V12" s="1079"/>
      <c r="W12" s="1079"/>
      <c r="X12" s="1079"/>
      <c r="Y12" s="37"/>
      <c r="Z12" s="1079"/>
      <c r="AA12" s="1079"/>
      <c r="AB12" s="1079"/>
      <c r="AC12" s="1079"/>
      <c r="AD12" s="1079"/>
      <c r="AE12" s="1079"/>
      <c r="AF12" s="1079"/>
      <c r="AH12" s="1084"/>
      <c r="AI12" s="1084"/>
      <c r="AJ12" s="1084"/>
      <c r="AK12" s="1084"/>
      <c r="AL12" s="1084"/>
      <c r="AM12" s="1084"/>
      <c r="AN12" s="37"/>
      <c r="AO12" s="1086"/>
      <c r="AP12" s="1086"/>
      <c r="AQ12" s="1086"/>
    </row>
    <row r="13" spans="1:43" s="10" customFormat="1" ht="15" outlineLevel="1">
      <c r="A13" s="37"/>
      <c r="B13" s="37"/>
      <c r="C13" s="77"/>
      <c r="D13" s="77"/>
      <c r="E13" s="37"/>
      <c r="F13" s="43"/>
      <c r="G13" s="37"/>
      <c r="H13" s="37"/>
      <c r="I13" s="37"/>
      <c r="J13" s="37"/>
      <c r="K13" s="37"/>
      <c r="L13" s="37"/>
      <c r="M13" s="37"/>
      <c r="N13" s="37"/>
      <c r="O13" s="37"/>
      <c r="P13" s="37"/>
      <c r="Q13" s="37"/>
      <c r="R13" s="1078"/>
      <c r="S13" s="1078"/>
      <c r="T13" s="1078"/>
      <c r="U13" s="1078"/>
      <c r="V13" s="1078"/>
      <c r="W13" s="1078"/>
      <c r="X13" s="1078"/>
      <c r="Y13" s="37"/>
      <c r="Z13" s="1078"/>
      <c r="AA13" s="1078"/>
      <c r="AB13" s="1078"/>
      <c r="AC13" s="1078"/>
      <c r="AD13" s="1078"/>
      <c r="AE13" s="1078"/>
      <c r="AF13" s="1078"/>
      <c r="AH13" s="1083"/>
      <c r="AI13" s="1084"/>
      <c r="AJ13" s="1084"/>
      <c r="AK13" s="1084"/>
      <c r="AL13" s="1084"/>
      <c r="AM13" s="1084"/>
      <c r="AN13" s="37"/>
      <c r="AO13" s="1085"/>
      <c r="AP13" s="1086"/>
      <c r="AQ13" s="1086"/>
    </row>
    <row r="14" spans="1:43" s="10" customFormat="1" ht="15" outlineLevel="1">
      <c r="A14" s="38">
        <v>110</v>
      </c>
      <c r="B14" s="61" t="s">
        <v>1161</v>
      </c>
      <c r="C14" s="78"/>
      <c r="D14" s="78"/>
      <c r="E14" s="37"/>
      <c r="F14" s="61"/>
      <c r="G14" s="37"/>
      <c r="H14" s="37"/>
      <c r="I14" s="37"/>
      <c r="J14" s="37"/>
      <c r="K14" s="37"/>
      <c r="L14" s="37"/>
      <c r="M14" s="37"/>
      <c r="N14" s="37"/>
      <c r="O14" s="37"/>
      <c r="P14" s="37"/>
      <c r="Q14" s="37"/>
      <c r="R14" s="1079"/>
      <c r="S14" s="1079"/>
      <c r="T14" s="1079"/>
      <c r="U14" s="1079"/>
      <c r="V14" s="1079"/>
      <c r="W14" s="1079"/>
      <c r="X14" s="1079"/>
      <c r="Y14" s="37"/>
      <c r="Z14" s="1079"/>
      <c r="AA14" s="1079"/>
      <c r="AB14" s="1079"/>
      <c r="AC14" s="1079"/>
      <c r="AD14" s="1079"/>
      <c r="AE14" s="1079"/>
      <c r="AF14" s="1079"/>
      <c r="AH14" s="1084"/>
      <c r="AI14" s="1084"/>
      <c r="AJ14" s="1084"/>
      <c r="AK14" s="1084"/>
      <c r="AL14" s="1084"/>
      <c r="AM14" s="1084"/>
      <c r="AN14" s="37"/>
      <c r="AO14" s="1086"/>
      <c r="AP14" s="1086"/>
      <c r="AQ14" s="1086"/>
    </row>
    <row r="15" spans="1:43" s="10" customFormat="1" ht="15" outlineLevel="1">
      <c r="A15" s="37">
        <v>111</v>
      </c>
      <c r="B15" s="37"/>
      <c r="C15" s="43" t="s">
        <v>1160</v>
      </c>
      <c r="D15" s="77"/>
      <c r="E15" s="37"/>
      <c r="F15" s="43"/>
      <c r="G15" s="37"/>
      <c r="H15" s="37"/>
      <c r="I15" s="37"/>
      <c r="J15" s="37"/>
      <c r="K15" s="37"/>
      <c r="L15" s="37"/>
      <c r="M15" s="37"/>
      <c r="N15" s="37"/>
      <c r="O15" s="37"/>
      <c r="P15" s="37"/>
      <c r="Q15" s="37"/>
      <c r="R15" s="1078"/>
      <c r="S15" s="1078"/>
      <c r="T15" s="1078"/>
      <c r="U15" s="1078"/>
      <c r="V15" s="1078"/>
      <c r="W15" s="1078"/>
      <c r="X15" s="1078"/>
      <c r="Y15" s="37"/>
      <c r="Z15" s="1078"/>
      <c r="AA15" s="1078"/>
      <c r="AB15" s="1078"/>
      <c r="AC15" s="1078"/>
      <c r="AD15" s="1078"/>
      <c r="AE15" s="1078"/>
      <c r="AF15" s="1078"/>
      <c r="AH15" s="1083"/>
      <c r="AI15" s="1084"/>
      <c r="AJ15" s="1084"/>
      <c r="AK15" s="1084"/>
      <c r="AL15" s="1084"/>
      <c r="AM15" s="1084"/>
      <c r="AN15" s="37"/>
      <c r="AO15" s="1085"/>
      <c r="AP15" s="1086"/>
      <c r="AQ15" s="1086"/>
    </row>
    <row r="16" spans="1:43" s="10" customFormat="1" ht="15" outlineLevel="1">
      <c r="A16" s="37">
        <v>112</v>
      </c>
      <c r="B16" s="37"/>
      <c r="C16" s="43" t="s">
        <v>1159</v>
      </c>
      <c r="D16" s="77"/>
      <c r="E16" s="37"/>
      <c r="F16" s="43"/>
      <c r="G16" s="37"/>
      <c r="H16" s="37"/>
      <c r="I16" s="37"/>
      <c r="J16" s="37"/>
      <c r="K16" s="37"/>
      <c r="L16" s="37"/>
      <c r="M16" s="37"/>
      <c r="N16" s="37"/>
      <c r="O16" s="37"/>
      <c r="P16" s="37"/>
      <c r="Q16" s="37"/>
      <c r="R16" s="1078"/>
      <c r="S16" s="1078"/>
      <c r="T16" s="1078"/>
      <c r="U16" s="1078"/>
      <c r="V16" s="1078"/>
      <c r="W16" s="1078"/>
      <c r="X16" s="1078"/>
      <c r="Y16" s="37"/>
      <c r="Z16" s="1078"/>
      <c r="AA16" s="1078"/>
      <c r="AB16" s="1078"/>
      <c r="AC16" s="1078"/>
      <c r="AD16" s="1078"/>
      <c r="AE16" s="1078"/>
      <c r="AF16" s="1078"/>
      <c r="AH16" s="1083"/>
      <c r="AI16" s="1084"/>
      <c r="AJ16" s="1084"/>
      <c r="AK16" s="1084"/>
      <c r="AL16" s="1084"/>
      <c r="AM16" s="1084"/>
      <c r="AN16" s="37"/>
      <c r="AO16" s="1085"/>
      <c r="AP16" s="1086"/>
      <c r="AQ16" s="1086"/>
    </row>
    <row r="17" spans="1:43" s="10" customFormat="1" ht="15" outlineLevel="1">
      <c r="A17" s="37">
        <v>113</v>
      </c>
      <c r="B17" s="37"/>
      <c r="C17" s="43" t="s">
        <v>1158</v>
      </c>
      <c r="D17" s="77"/>
      <c r="E17" s="37"/>
      <c r="F17" s="43"/>
      <c r="G17" s="37"/>
      <c r="H17" s="37"/>
      <c r="I17" s="37"/>
      <c r="J17" s="37"/>
      <c r="K17" s="37"/>
      <c r="L17" s="37"/>
      <c r="M17" s="37"/>
      <c r="N17" s="37"/>
      <c r="O17" s="37"/>
      <c r="P17" s="37"/>
      <c r="Q17" s="37"/>
      <c r="R17" s="1078"/>
      <c r="S17" s="1078"/>
      <c r="T17" s="1078"/>
      <c r="U17" s="1078"/>
      <c r="V17" s="1078"/>
      <c r="W17" s="1078"/>
      <c r="X17" s="1078"/>
      <c r="Y17" s="37"/>
      <c r="Z17" s="1078"/>
      <c r="AA17" s="1078"/>
      <c r="AB17" s="1078"/>
      <c r="AC17" s="1078"/>
      <c r="AD17" s="1078"/>
      <c r="AE17" s="1078"/>
      <c r="AF17" s="1078"/>
      <c r="AH17" s="1083"/>
      <c r="AI17" s="1084"/>
      <c r="AJ17" s="1084"/>
      <c r="AK17" s="1084"/>
      <c r="AL17" s="1084"/>
      <c r="AM17" s="1084"/>
      <c r="AN17" s="37"/>
      <c r="AO17" s="1085"/>
      <c r="AP17" s="1086"/>
      <c r="AQ17" s="1086"/>
    </row>
    <row r="18" spans="1:43" s="10" customFormat="1" ht="15" outlineLevel="1">
      <c r="A18" s="37"/>
      <c r="B18" s="37"/>
      <c r="C18" s="77"/>
      <c r="D18" s="77"/>
      <c r="E18" s="37"/>
      <c r="F18" s="43"/>
      <c r="G18" s="37"/>
      <c r="H18" s="37"/>
      <c r="I18" s="37"/>
      <c r="J18" s="37"/>
      <c r="K18" s="37"/>
      <c r="L18" s="37"/>
      <c r="M18" s="37"/>
      <c r="N18" s="37"/>
      <c r="O18" s="37"/>
      <c r="P18" s="37"/>
      <c r="Q18" s="37"/>
      <c r="R18" s="1078"/>
      <c r="S18" s="1078"/>
      <c r="T18" s="1078"/>
      <c r="U18" s="1078"/>
      <c r="V18" s="1078"/>
      <c r="W18" s="1078"/>
      <c r="X18" s="1078"/>
      <c r="Y18" s="37"/>
      <c r="Z18" s="1078"/>
      <c r="AA18" s="1078"/>
      <c r="AB18" s="1078"/>
      <c r="AC18" s="1078"/>
      <c r="AD18" s="1078"/>
      <c r="AE18" s="1078"/>
      <c r="AF18" s="1078"/>
      <c r="AH18" s="1083"/>
      <c r="AI18" s="1084"/>
      <c r="AJ18" s="1084"/>
      <c r="AK18" s="1084"/>
      <c r="AL18" s="1084"/>
      <c r="AM18" s="1084"/>
      <c r="AN18" s="37"/>
      <c r="AO18" s="1085"/>
      <c r="AP18" s="1086"/>
      <c r="AQ18" s="1086"/>
    </row>
    <row r="19" spans="1:43" s="10" customFormat="1" ht="15" outlineLevel="1">
      <c r="A19" s="38">
        <v>120</v>
      </c>
      <c r="B19" s="61" t="s">
        <v>1157</v>
      </c>
      <c r="C19" s="78"/>
      <c r="D19" s="78"/>
      <c r="E19" s="37"/>
      <c r="F19" s="61"/>
      <c r="G19" s="37"/>
      <c r="H19" s="37"/>
      <c r="I19" s="37"/>
      <c r="J19" s="37"/>
      <c r="K19" s="37"/>
      <c r="L19" s="37"/>
      <c r="M19" s="37"/>
      <c r="N19" s="37"/>
      <c r="O19" s="37"/>
      <c r="P19" s="37"/>
      <c r="Q19" s="37"/>
      <c r="R19" s="1079"/>
      <c r="S19" s="1079"/>
      <c r="T19" s="1079"/>
      <c r="U19" s="1079"/>
      <c r="V19" s="1079"/>
      <c r="W19" s="1079"/>
      <c r="X19" s="1079"/>
      <c r="Y19" s="37"/>
      <c r="Z19" s="1079"/>
      <c r="AA19" s="1079"/>
      <c r="AB19" s="1079"/>
      <c r="AC19" s="1079"/>
      <c r="AD19" s="1079"/>
      <c r="AE19" s="1079"/>
      <c r="AF19" s="1079"/>
      <c r="AH19" s="1084"/>
      <c r="AI19" s="1084"/>
      <c r="AJ19" s="1084"/>
      <c r="AK19" s="1084"/>
      <c r="AL19" s="1084"/>
      <c r="AM19" s="1084"/>
      <c r="AN19" s="37"/>
      <c r="AO19" s="1086"/>
      <c r="AP19" s="1086"/>
      <c r="AQ19" s="1086"/>
    </row>
    <row r="20" spans="1:43" s="10" customFormat="1" ht="15" outlineLevel="1">
      <c r="A20" s="37">
        <v>121</v>
      </c>
      <c r="B20" s="37"/>
      <c r="C20" s="43" t="s">
        <v>1156</v>
      </c>
      <c r="D20" s="77"/>
      <c r="E20" s="37"/>
      <c r="F20" s="43"/>
      <c r="G20" s="37"/>
      <c r="H20" s="37"/>
      <c r="I20" s="37"/>
      <c r="J20" s="37"/>
      <c r="K20" s="37"/>
      <c r="L20" s="37"/>
      <c r="M20" s="37"/>
      <c r="N20" s="37"/>
      <c r="O20" s="37"/>
      <c r="P20" s="37"/>
      <c r="Q20" s="37"/>
      <c r="R20" s="1078"/>
      <c r="S20" s="1078"/>
      <c r="T20" s="1078"/>
      <c r="U20" s="1078"/>
      <c r="V20" s="1078"/>
      <c r="W20" s="1078"/>
      <c r="X20" s="1078"/>
      <c r="Y20" s="37"/>
      <c r="Z20" s="1078"/>
      <c r="AA20" s="1078"/>
      <c r="AB20" s="1078"/>
      <c r="AC20" s="1078"/>
      <c r="AD20" s="1078"/>
      <c r="AE20" s="1078"/>
      <c r="AF20" s="1078"/>
      <c r="AH20" s="1083"/>
      <c r="AI20" s="1084"/>
      <c r="AJ20" s="1084"/>
      <c r="AK20" s="1084"/>
      <c r="AL20" s="1084"/>
      <c r="AM20" s="1084"/>
      <c r="AN20" s="37"/>
      <c r="AO20" s="1085"/>
      <c r="AP20" s="1086"/>
      <c r="AQ20" s="1086"/>
    </row>
    <row r="21" spans="1:43" s="10" customFormat="1" ht="15" outlineLevel="1">
      <c r="A21" s="37">
        <v>128</v>
      </c>
      <c r="B21" s="37"/>
      <c r="C21" s="43" t="s">
        <v>1155</v>
      </c>
      <c r="D21" s="77"/>
      <c r="E21" s="37"/>
      <c r="F21" s="43"/>
      <c r="G21" s="37"/>
      <c r="H21" s="37"/>
      <c r="I21" s="37"/>
      <c r="J21" s="37"/>
      <c r="K21" s="37"/>
      <c r="L21" s="37"/>
      <c r="M21" s="37"/>
      <c r="N21" s="37"/>
      <c r="O21" s="37"/>
      <c r="P21" s="37"/>
      <c r="Q21" s="37"/>
      <c r="R21" s="1078"/>
      <c r="S21" s="1078"/>
      <c r="T21" s="1078"/>
      <c r="U21" s="1078"/>
      <c r="V21" s="1078"/>
      <c r="W21" s="1078"/>
      <c r="X21" s="1078"/>
      <c r="Y21" s="37"/>
      <c r="Z21" s="1078"/>
      <c r="AA21" s="1078"/>
      <c r="AB21" s="1078"/>
      <c r="AC21" s="1078"/>
      <c r="AD21" s="1078"/>
      <c r="AE21" s="1078"/>
      <c r="AF21" s="1078"/>
      <c r="AH21" s="1083"/>
      <c r="AI21" s="1084"/>
      <c r="AJ21" s="1084"/>
      <c r="AK21" s="1084"/>
      <c r="AL21" s="1084"/>
      <c r="AM21" s="1084"/>
      <c r="AN21" s="37"/>
      <c r="AO21" s="1085"/>
      <c r="AP21" s="1086"/>
      <c r="AQ21" s="1086"/>
    </row>
    <row r="22" spans="1:43" s="10" customFormat="1" ht="15" outlineLevel="1">
      <c r="A22" s="37">
        <v>129</v>
      </c>
      <c r="B22" s="37"/>
      <c r="C22" s="43" t="s">
        <v>1154</v>
      </c>
      <c r="D22" s="77"/>
      <c r="E22" s="37"/>
      <c r="F22" s="43"/>
      <c r="G22" s="37"/>
      <c r="H22" s="37"/>
      <c r="I22" s="37"/>
      <c r="J22" s="37"/>
      <c r="K22" s="37"/>
      <c r="L22" s="37"/>
      <c r="M22" s="37"/>
      <c r="N22" s="37"/>
      <c r="O22" s="37"/>
      <c r="P22" s="37"/>
      <c r="Q22" s="37"/>
      <c r="R22" s="1078"/>
      <c r="S22" s="1078"/>
      <c r="T22" s="1078"/>
      <c r="U22" s="1078"/>
      <c r="V22" s="1078"/>
      <c r="W22" s="1078"/>
      <c r="X22" s="1078"/>
      <c r="Y22" s="37"/>
      <c r="Z22" s="1078"/>
      <c r="AA22" s="1078"/>
      <c r="AB22" s="1078"/>
      <c r="AC22" s="1078"/>
      <c r="AD22" s="1078"/>
      <c r="AE22" s="1078"/>
      <c r="AF22" s="1078"/>
      <c r="AH22" s="1083"/>
      <c r="AI22" s="1084"/>
      <c r="AJ22" s="1084"/>
      <c r="AK22" s="1084"/>
      <c r="AL22" s="1084"/>
      <c r="AM22" s="1084"/>
      <c r="AN22" s="37"/>
      <c r="AO22" s="1085"/>
      <c r="AP22" s="1086"/>
      <c r="AQ22" s="1086"/>
    </row>
    <row r="23" spans="1:43" s="10" customFormat="1" ht="15" outlineLevel="1">
      <c r="A23" s="37"/>
      <c r="B23" s="37"/>
      <c r="C23" s="77"/>
      <c r="D23" s="77"/>
      <c r="E23" s="37"/>
      <c r="F23" s="43"/>
      <c r="G23" s="37"/>
      <c r="H23" s="37"/>
      <c r="I23" s="37"/>
      <c r="J23" s="37"/>
      <c r="K23" s="37"/>
      <c r="L23" s="37"/>
      <c r="M23" s="37"/>
      <c r="N23" s="37"/>
      <c r="O23" s="37"/>
      <c r="P23" s="37"/>
      <c r="Q23" s="37"/>
      <c r="R23" s="1078"/>
      <c r="S23" s="1078"/>
      <c r="T23" s="1078"/>
      <c r="U23" s="1078"/>
      <c r="V23" s="1078"/>
      <c r="W23" s="1078"/>
      <c r="X23" s="1078"/>
      <c r="Y23" s="37"/>
      <c r="Z23" s="1078"/>
      <c r="AA23" s="1078"/>
      <c r="AB23" s="1078"/>
      <c r="AC23" s="1078"/>
      <c r="AD23" s="1078"/>
      <c r="AE23" s="1078"/>
      <c r="AF23" s="1078"/>
      <c r="AH23" s="1083"/>
      <c r="AI23" s="1084"/>
      <c r="AJ23" s="1084"/>
      <c r="AK23" s="1084"/>
      <c r="AL23" s="1084"/>
      <c r="AM23" s="1084"/>
      <c r="AN23" s="37"/>
      <c r="AO23" s="1085"/>
      <c r="AP23" s="1086"/>
      <c r="AQ23" s="1086"/>
    </row>
    <row r="24" spans="1:43" s="10" customFormat="1" ht="15" outlineLevel="1">
      <c r="A24" s="38">
        <v>130</v>
      </c>
      <c r="B24" s="61" t="s">
        <v>1153</v>
      </c>
      <c r="C24" s="78"/>
      <c r="D24" s="78"/>
      <c r="E24" s="37"/>
      <c r="F24" s="61"/>
      <c r="G24" s="37"/>
      <c r="H24" s="37"/>
      <c r="I24" s="37"/>
      <c r="J24" s="37"/>
      <c r="K24" s="37"/>
      <c r="L24" s="37"/>
      <c r="M24" s="37"/>
      <c r="N24" s="37"/>
      <c r="O24" s="37"/>
      <c r="P24" s="37"/>
      <c r="Q24" s="37"/>
      <c r="R24" s="1079"/>
      <c r="S24" s="1079"/>
      <c r="T24" s="1079"/>
      <c r="U24" s="1079"/>
      <c r="V24" s="1079"/>
      <c r="W24" s="1079"/>
      <c r="X24" s="1079"/>
      <c r="Y24" s="37"/>
      <c r="Z24" s="1079"/>
      <c r="AA24" s="1079"/>
      <c r="AB24" s="1079"/>
      <c r="AC24" s="1079"/>
      <c r="AD24" s="1079"/>
      <c r="AE24" s="1079"/>
      <c r="AF24" s="1079"/>
      <c r="AH24" s="1084"/>
      <c r="AI24" s="1084"/>
      <c r="AJ24" s="1084"/>
      <c r="AK24" s="1084"/>
      <c r="AL24" s="1084"/>
      <c r="AM24" s="1084"/>
      <c r="AN24" s="37"/>
      <c r="AO24" s="1086"/>
      <c r="AP24" s="1086"/>
      <c r="AQ24" s="1086"/>
    </row>
    <row r="25" spans="1:43" s="10" customFormat="1" ht="15" outlineLevel="1">
      <c r="A25" s="37">
        <v>131</v>
      </c>
      <c r="B25" s="37"/>
      <c r="C25" s="43" t="s">
        <v>1152</v>
      </c>
      <c r="D25" s="77"/>
      <c r="E25" s="37"/>
      <c r="F25" s="43"/>
      <c r="G25" s="37"/>
      <c r="H25" s="37"/>
      <c r="I25" s="37"/>
      <c r="J25" s="37"/>
      <c r="K25" s="37"/>
      <c r="L25" s="37"/>
      <c r="M25" s="37"/>
      <c r="N25" s="37"/>
      <c r="O25" s="37"/>
      <c r="P25" s="37"/>
      <c r="Q25" s="37"/>
      <c r="R25" s="1078"/>
      <c r="S25" s="1078"/>
      <c r="T25" s="1078"/>
      <c r="U25" s="1078"/>
      <c r="V25" s="1078"/>
      <c r="W25" s="1078"/>
      <c r="X25" s="1078"/>
      <c r="Y25" s="37"/>
      <c r="Z25" s="1078"/>
      <c r="AA25" s="1078"/>
      <c r="AB25" s="1078"/>
      <c r="AC25" s="1078"/>
      <c r="AD25" s="1078"/>
      <c r="AE25" s="1078"/>
      <c r="AF25" s="1078"/>
      <c r="AH25" s="1083"/>
      <c r="AI25" s="1084"/>
      <c r="AJ25" s="1084"/>
      <c r="AK25" s="1084"/>
      <c r="AL25" s="1084"/>
      <c r="AM25" s="1084"/>
      <c r="AN25" s="37"/>
      <c r="AO25" s="1085"/>
      <c r="AP25" s="1086"/>
      <c r="AQ25" s="1086"/>
    </row>
    <row r="26" spans="1:43" s="10" customFormat="1" ht="15" outlineLevel="1">
      <c r="A26" s="37">
        <v>132</v>
      </c>
      <c r="B26" s="37"/>
      <c r="C26" s="43" t="s">
        <v>1151</v>
      </c>
      <c r="D26" s="77"/>
      <c r="E26" s="37"/>
      <c r="F26" s="43"/>
      <c r="G26" s="37"/>
      <c r="H26" s="37"/>
      <c r="I26" s="37"/>
      <c r="J26" s="37"/>
      <c r="K26" s="37"/>
      <c r="L26" s="37"/>
      <c r="M26" s="37"/>
      <c r="N26" s="37"/>
      <c r="O26" s="37"/>
      <c r="P26" s="37"/>
      <c r="Q26" s="37"/>
      <c r="R26" s="1078"/>
      <c r="S26" s="1078"/>
      <c r="T26" s="1078"/>
      <c r="U26" s="1078"/>
      <c r="V26" s="1078"/>
      <c r="W26" s="1078"/>
      <c r="X26" s="1078"/>
      <c r="Y26" s="37"/>
      <c r="Z26" s="1078"/>
      <c r="AA26" s="1078"/>
      <c r="AB26" s="1078"/>
      <c r="AC26" s="1078"/>
      <c r="AD26" s="1078"/>
      <c r="AE26" s="1078"/>
      <c r="AF26" s="1078"/>
      <c r="AH26" s="1083"/>
      <c r="AI26" s="1084"/>
      <c r="AJ26" s="1084"/>
      <c r="AK26" s="1084"/>
      <c r="AL26" s="1084"/>
      <c r="AM26" s="1084"/>
      <c r="AN26" s="37"/>
      <c r="AO26" s="1085"/>
      <c r="AP26" s="1086"/>
      <c r="AQ26" s="1086"/>
    </row>
    <row r="27" spans="1:43" s="10" customFormat="1" ht="15" outlineLevel="1">
      <c r="A27" s="37">
        <v>133</v>
      </c>
      <c r="B27" s="37"/>
      <c r="C27" s="43" t="s">
        <v>1150</v>
      </c>
      <c r="D27" s="77"/>
      <c r="E27" s="37"/>
      <c r="F27" s="43"/>
      <c r="G27" s="37"/>
      <c r="H27" s="37"/>
      <c r="I27" s="37"/>
      <c r="J27" s="37"/>
      <c r="K27" s="37"/>
      <c r="L27" s="37"/>
      <c r="M27" s="37"/>
      <c r="N27" s="37"/>
      <c r="O27" s="37"/>
      <c r="P27" s="37"/>
      <c r="Q27" s="37"/>
      <c r="R27" s="1078"/>
      <c r="S27" s="1078"/>
      <c r="T27" s="1078"/>
      <c r="U27" s="1078"/>
      <c r="V27" s="1078"/>
      <c r="W27" s="1078"/>
      <c r="X27" s="1078"/>
      <c r="Y27" s="37"/>
      <c r="Z27" s="1078"/>
      <c r="AA27" s="1078"/>
      <c r="AB27" s="1078"/>
      <c r="AC27" s="1078"/>
      <c r="AD27" s="1078"/>
      <c r="AE27" s="1078"/>
      <c r="AF27" s="1078"/>
      <c r="AH27" s="1083"/>
      <c r="AI27" s="1084"/>
      <c r="AJ27" s="1084"/>
      <c r="AK27" s="1084"/>
      <c r="AL27" s="1084"/>
      <c r="AM27" s="1084"/>
      <c r="AN27" s="37"/>
      <c r="AO27" s="1085"/>
      <c r="AP27" s="1086"/>
      <c r="AQ27" s="1086"/>
    </row>
    <row r="28" spans="1:43" s="10" customFormat="1" ht="15" outlineLevel="1">
      <c r="A28" s="37">
        <v>134</v>
      </c>
      <c r="B28" s="37"/>
      <c r="C28" s="43" t="s">
        <v>1149</v>
      </c>
      <c r="D28" s="77"/>
      <c r="E28" s="37"/>
      <c r="F28" s="43"/>
      <c r="G28" s="37"/>
      <c r="H28" s="37"/>
      <c r="I28" s="37"/>
      <c r="J28" s="37"/>
      <c r="K28" s="37"/>
      <c r="L28" s="37"/>
      <c r="M28" s="37"/>
      <c r="N28" s="37"/>
      <c r="O28" s="37"/>
      <c r="P28" s="37"/>
      <c r="Q28" s="37"/>
      <c r="R28" s="1078"/>
      <c r="S28" s="1078"/>
      <c r="T28" s="1078"/>
      <c r="U28" s="1078"/>
      <c r="V28" s="1078"/>
      <c r="W28" s="1078"/>
      <c r="X28" s="1078"/>
      <c r="Y28" s="37"/>
      <c r="Z28" s="1078"/>
      <c r="AA28" s="1078"/>
      <c r="AB28" s="1078"/>
      <c r="AC28" s="1078"/>
      <c r="AD28" s="1078"/>
      <c r="AE28" s="1078"/>
      <c r="AF28" s="1078"/>
      <c r="AH28" s="1083"/>
      <c r="AI28" s="1084"/>
      <c r="AJ28" s="1084"/>
      <c r="AK28" s="1084"/>
      <c r="AL28" s="1084"/>
      <c r="AM28" s="1084"/>
      <c r="AN28" s="37"/>
      <c r="AO28" s="1085"/>
      <c r="AP28" s="1086"/>
      <c r="AQ28" s="1086"/>
    </row>
    <row r="29" spans="1:43" s="10" customFormat="1" ht="15" outlineLevel="1">
      <c r="A29" s="82">
        <v>135</v>
      </c>
      <c r="B29" s="37"/>
      <c r="C29" s="80" t="s">
        <v>1148</v>
      </c>
      <c r="D29" s="81"/>
      <c r="E29" s="37"/>
      <c r="F29" s="80"/>
      <c r="G29" s="37"/>
      <c r="H29" s="37"/>
      <c r="I29" s="37"/>
      <c r="J29" s="37"/>
      <c r="K29" s="37"/>
      <c r="L29" s="37"/>
      <c r="M29" s="37"/>
      <c r="N29" s="37"/>
      <c r="O29" s="37"/>
      <c r="P29" s="37"/>
      <c r="Q29" s="37"/>
      <c r="R29" s="1082"/>
      <c r="S29" s="1082"/>
      <c r="T29" s="1082"/>
      <c r="U29" s="1082"/>
      <c r="V29" s="1082"/>
      <c r="W29" s="1082"/>
      <c r="X29" s="1082"/>
      <c r="Y29" s="37"/>
      <c r="Z29" s="1082"/>
      <c r="AA29" s="1082"/>
      <c r="AB29" s="1082"/>
      <c r="AC29" s="1082"/>
      <c r="AD29" s="1082"/>
      <c r="AE29" s="1082"/>
      <c r="AF29" s="1082"/>
      <c r="AH29" s="1091"/>
      <c r="AI29" s="1084"/>
      <c r="AJ29" s="1084"/>
      <c r="AK29" s="1084"/>
      <c r="AL29" s="1084"/>
      <c r="AM29" s="1084"/>
      <c r="AN29" s="37"/>
      <c r="AO29" s="1092"/>
      <c r="AP29" s="1086"/>
      <c r="AQ29" s="1086"/>
    </row>
    <row r="30" spans="1:43" s="10" customFormat="1" ht="15" outlineLevel="1">
      <c r="A30" s="82">
        <v>136</v>
      </c>
      <c r="B30" s="37"/>
      <c r="C30" s="80" t="s">
        <v>1147</v>
      </c>
      <c r="D30" s="81"/>
      <c r="E30" s="37"/>
      <c r="F30" s="80"/>
      <c r="G30" s="37"/>
      <c r="H30" s="37"/>
      <c r="I30" s="37"/>
      <c r="J30" s="37"/>
      <c r="K30" s="37"/>
      <c r="L30" s="37"/>
      <c r="M30" s="37"/>
      <c r="N30" s="37"/>
      <c r="O30" s="37"/>
      <c r="P30" s="37"/>
      <c r="Q30" s="37"/>
      <c r="R30" s="1082"/>
      <c r="S30" s="1082"/>
      <c r="T30" s="1082"/>
      <c r="U30" s="1082"/>
      <c r="V30" s="1082"/>
      <c r="W30" s="1082"/>
      <c r="X30" s="1082"/>
      <c r="Y30" s="37"/>
      <c r="Z30" s="1082"/>
      <c r="AA30" s="1082"/>
      <c r="AB30" s="1082"/>
      <c r="AC30" s="1082"/>
      <c r="AD30" s="1082"/>
      <c r="AE30" s="1082"/>
      <c r="AF30" s="1082"/>
      <c r="AH30" s="1091"/>
      <c r="AI30" s="1084"/>
      <c r="AJ30" s="1084"/>
      <c r="AK30" s="1084"/>
      <c r="AL30" s="1084"/>
      <c r="AM30" s="1084"/>
      <c r="AN30" s="37"/>
      <c r="AO30" s="1092"/>
      <c r="AP30" s="1086"/>
      <c r="AQ30" s="1086"/>
    </row>
    <row r="31" spans="1:43" s="10" customFormat="1" ht="15" outlineLevel="1">
      <c r="A31" s="37">
        <v>137</v>
      </c>
      <c r="B31" s="37"/>
      <c r="C31" s="43" t="s">
        <v>1146</v>
      </c>
      <c r="D31" s="77"/>
      <c r="E31" s="37"/>
      <c r="F31" s="43"/>
      <c r="G31" s="37"/>
      <c r="H31" s="37"/>
      <c r="I31" s="37"/>
      <c r="J31" s="37"/>
      <c r="K31" s="37"/>
      <c r="L31" s="37"/>
      <c r="M31" s="37"/>
      <c r="N31" s="37"/>
      <c r="O31" s="37"/>
      <c r="P31" s="37"/>
      <c r="Q31" s="37"/>
      <c r="R31" s="1078"/>
      <c r="S31" s="1078"/>
      <c r="T31" s="1078"/>
      <c r="U31" s="1078"/>
      <c r="V31" s="1078"/>
      <c r="W31" s="1078"/>
      <c r="X31" s="1078"/>
      <c r="Y31" s="37"/>
      <c r="Z31" s="1078"/>
      <c r="AA31" s="1078"/>
      <c r="AB31" s="1078"/>
      <c r="AC31" s="1078"/>
      <c r="AD31" s="1078"/>
      <c r="AE31" s="1078"/>
      <c r="AF31" s="1078"/>
      <c r="AH31" s="1083"/>
      <c r="AI31" s="1084"/>
      <c r="AJ31" s="1084"/>
      <c r="AK31" s="1084"/>
      <c r="AL31" s="1084"/>
      <c r="AM31" s="1084"/>
      <c r="AN31" s="37"/>
      <c r="AO31" s="1085"/>
      <c r="AP31" s="1086"/>
      <c r="AQ31" s="1086"/>
    </row>
    <row r="32" spans="1:43" s="10" customFormat="1" ht="15" outlineLevel="1">
      <c r="A32" s="37">
        <v>138</v>
      </c>
      <c r="B32" s="37"/>
      <c r="C32" s="43" t="s">
        <v>1145</v>
      </c>
      <c r="D32" s="77"/>
      <c r="E32" s="37"/>
      <c r="F32" s="43"/>
      <c r="G32" s="37"/>
      <c r="H32" s="37"/>
      <c r="I32" s="37"/>
      <c r="J32" s="37"/>
      <c r="K32" s="37"/>
      <c r="L32" s="37"/>
      <c r="M32" s="37"/>
      <c r="N32" s="37"/>
      <c r="O32" s="37"/>
      <c r="P32" s="37"/>
      <c r="Q32" s="37"/>
      <c r="R32" s="1078"/>
      <c r="S32" s="1078"/>
      <c r="T32" s="1078"/>
      <c r="U32" s="1078"/>
      <c r="V32" s="1078"/>
      <c r="W32" s="1078"/>
      <c r="X32" s="1078"/>
      <c r="Y32" s="37"/>
      <c r="Z32" s="1078"/>
      <c r="AA32" s="1078"/>
      <c r="AB32" s="1078"/>
      <c r="AC32" s="1078"/>
      <c r="AD32" s="1078"/>
      <c r="AE32" s="1078"/>
      <c r="AF32" s="1078"/>
      <c r="AH32" s="1083"/>
      <c r="AI32" s="1084"/>
      <c r="AJ32" s="1084"/>
      <c r="AK32" s="1084"/>
      <c r="AL32" s="1084"/>
      <c r="AM32" s="1084"/>
      <c r="AN32" s="37"/>
      <c r="AO32" s="1085"/>
      <c r="AP32" s="1086"/>
      <c r="AQ32" s="1086"/>
    </row>
    <row r="33" spans="1:43" s="10" customFormat="1" ht="15" outlineLevel="1">
      <c r="A33" s="37">
        <v>139</v>
      </c>
      <c r="B33" s="37"/>
      <c r="C33" s="43" t="s">
        <v>1144</v>
      </c>
      <c r="D33" s="77"/>
      <c r="E33" s="37"/>
      <c r="F33" s="43"/>
      <c r="G33" s="37"/>
      <c r="H33" s="37"/>
      <c r="I33" s="37"/>
      <c r="J33" s="37"/>
      <c r="K33" s="37"/>
      <c r="L33" s="37"/>
      <c r="M33" s="37"/>
      <c r="N33" s="37"/>
      <c r="O33" s="37"/>
      <c r="P33" s="37"/>
      <c r="Q33" s="37"/>
      <c r="R33" s="1078"/>
      <c r="S33" s="1078"/>
      <c r="T33" s="1078"/>
      <c r="U33" s="1078"/>
      <c r="V33" s="1078"/>
      <c r="W33" s="1078"/>
      <c r="X33" s="1078"/>
      <c r="Y33" s="37"/>
      <c r="Z33" s="1078"/>
      <c r="AA33" s="1078"/>
      <c r="AB33" s="1078"/>
      <c r="AC33" s="1078"/>
      <c r="AD33" s="1078"/>
      <c r="AE33" s="1078"/>
      <c r="AF33" s="1078"/>
      <c r="AH33" s="1083"/>
      <c r="AI33" s="1084"/>
      <c r="AJ33" s="1084"/>
      <c r="AK33" s="1084"/>
      <c r="AL33" s="1084"/>
      <c r="AM33" s="1084"/>
      <c r="AN33" s="37"/>
      <c r="AO33" s="1085"/>
      <c r="AP33" s="1086"/>
      <c r="AQ33" s="1086"/>
    </row>
    <row r="34" spans="1:43" s="10" customFormat="1" ht="15" outlineLevel="1">
      <c r="A34" s="37"/>
      <c r="B34" s="37"/>
      <c r="C34" s="77"/>
      <c r="D34" s="77"/>
      <c r="E34" s="37"/>
      <c r="F34" s="43"/>
      <c r="G34" s="37"/>
      <c r="H34" s="37"/>
      <c r="I34" s="37"/>
      <c r="J34" s="37"/>
      <c r="K34" s="37"/>
      <c r="L34" s="37"/>
      <c r="M34" s="37"/>
      <c r="N34" s="37"/>
      <c r="O34" s="37"/>
      <c r="P34" s="37"/>
      <c r="Q34" s="37"/>
      <c r="R34" s="1078"/>
      <c r="S34" s="1078"/>
      <c r="T34" s="1078"/>
      <c r="U34" s="1078"/>
      <c r="V34" s="1078"/>
      <c r="W34" s="1078"/>
      <c r="X34" s="1078"/>
      <c r="Y34" s="37"/>
      <c r="Z34" s="1078"/>
      <c r="AA34" s="1078"/>
      <c r="AB34" s="1078"/>
      <c r="AC34" s="1078"/>
      <c r="AD34" s="1078"/>
      <c r="AE34" s="1078"/>
      <c r="AF34" s="1078"/>
      <c r="AH34" s="1083"/>
      <c r="AI34" s="1084"/>
      <c r="AJ34" s="1084"/>
      <c r="AK34" s="1084"/>
      <c r="AL34" s="1084"/>
      <c r="AM34" s="1084"/>
      <c r="AN34" s="37"/>
      <c r="AO34" s="1085"/>
      <c r="AP34" s="1086"/>
      <c r="AQ34" s="1086"/>
    </row>
    <row r="35" spans="1:43" s="10" customFormat="1" ht="15" outlineLevel="1">
      <c r="A35" s="38">
        <v>140</v>
      </c>
      <c r="B35" s="61" t="s">
        <v>1143</v>
      </c>
      <c r="C35" s="78"/>
      <c r="D35" s="78"/>
      <c r="E35" s="37"/>
      <c r="F35" s="61"/>
      <c r="G35" s="37"/>
      <c r="H35" s="37"/>
      <c r="I35" s="37"/>
      <c r="J35" s="37"/>
      <c r="K35" s="37"/>
      <c r="L35" s="37"/>
      <c r="M35" s="37"/>
      <c r="N35" s="37"/>
      <c r="O35" s="37"/>
      <c r="P35" s="37"/>
      <c r="Q35" s="37"/>
      <c r="R35" s="1079"/>
      <c r="S35" s="1079"/>
      <c r="T35" s="1079"/>
      <c r="U35" s="1079"/>
      <c r="V35" s="1079"/>
      <c r="W35" s="1079"/>
      <c r="X35" s="1079"/>
      <c r="Y35" s="37"/>
      <c r="Z35" s="1079"/>
      <c r="AA35" s="1079"/>
      <c r="AB35" s="1079"/>
      <c r="AC35" s="1079"/>
      <c r="AD35" s="1079"/>
      <c r="AE35" s="1079"/>
      <c r="AF35" s="1079"/>
      <c r="AH35" s="1084"/>
      <c r="AI35" s="1084"/>
      <c r="AJ35" s="1084"/>
      <c r="AK35" s="1084"/>
      <c r="AL35" s="1084"/>
      <c r="AM35" s="1084"/>
      <c r="AN35" s="37"/>
      <c r="AO35" s="1086"/>
      <c r="AP35" s="1086"/>
      <c r="AQ35" s="1086"/>
    </row>
    <row r="36" spans="1:43" s="10" customFormat="1" ht="15" outlineLevel="1">
      <c r="A36" s="37">
        <v>141</v>
      </c>
      <c r="B36" s="37"/>
      <c r="C36" s="43" t="s">
        <v>1142</v>
      </c>
      <c r="D36" s="77"/>
      <c r="E36" s="37"/>
      <c r="F36" s="43"/>
      <c r="G36" s="37"/>
      <c r="H36" s="37"/>
      <c r="I36" s="37"/>
      <c r="J36" s="37"/>
      <c r="K36" s="37"/>
      <c r="L36" s="37"/>
      <c r="M36" s="37"/>
      <c r="N36" s="37"/>
      <c r="O36" s="37"/>
      <c r="P36" s="37"/>
      <c r="Q36" s="37"/>
      <c r="R36" s="1078"/>
      <c r="S36" s="1078"/>
      <c r="T36" s="1078"/>
      <c r="U36" s="1078"/>
      <c r="V36" s="1078"/>
      <c r="W36" s="1078"/>
      <c r="X36" s="1078"/>
      <c r="Y36" s="37"/>
      <c r="Z36" s="1078"/>
      <c r="AA36" s="1078"/>
      <c r="AB36" s="1078"/>
      <c r="AC36" s="1078"/>
      <c r="AD36" s="1078"/>
      <c r="AE36" s="1078"/>
      <c r="AF36" s="1078"/>
      <c r="AH36" s="1083"/>
      <c r="AI36" s="1084"/>
      <c r="AJ36" s="1084"/>
      <c r="AK36" s="1084"/>
      <c r="AL36" s="1084"/>
      <c r="AM36" s="1084"/>
      <c r="AN36" s="37"/>
      <c r="AO36" s="1085"/>
      <c r="AP36" s="1086"/>
      <c r="AQ36" s="1086"/>
    </row>
    <row r="37" spans="1:43" s="10" customFormat="1" ht="15" outlineLevel="1">
      <c r="A37" s="37">
        <v>142</v>
      </c>
      <c r="B37" s="37"/>
      <c r="C37" s="43" t="s">
        <v>1141</v>
      </c>
      <c r="D37" s="77"/>
      <c r="E37" s="37"/>
      <c r="F37" s="43"/>
      <c r="G37" s="37"/>
      <c r="H37" s="37"/>
      <c r="I37" s="37"/>
      <c r="J37" s="37"/>
      <c r="K37" s="37"/>
      <c r="L37" s="37"/>
      <c r="M37" s="37"/>
      <c r="N37" s="37"/>
      <c r="O37" s="37"/>
      <c r="P37" s="37"/>
      <c r="Q37" s="37"/>
      <c r="R37" s="1078"/>
      <c r="S37" s="1078"/>
      <c r="T37" s="1078"/>
      <c r="U37" s="1078"/>
      <c r="V37" s="1078"/>
      <c r="W37" s="1078"/>
      <c r="X37" s="1078"/>
      <c r="Y37" s="37"/>
      <c r="Z37" s="1078"/>
      <c r="AA37" s="1078"/>
      <c r="AB37" s="1078"/>
      <c r="AC37" s="1078"/>
      <c r="AD37" s="1078"/>
      <c r="AE37" s="1078"/>
      <c r="AF37" s="1078"/>
      <c r="AH37" s="1083"/>
      <c r="AI37" s="1084"/>
      <c r="AJ37" s="1084"/>
      <c r="AK37" s="1084"/>
      <c r="AL37" s="1084"/>
      <c r="AM37" s="1084"/>
      <c r="AN37" s="37"/>
      <c r="AO37" s="1085"/>
      <c r="AP37" s="1086"/>
      <c r="AQ37" s="1086"/>
    </row>
    <row r="38" spans="1:43" s="10" customFormat="1" ht="15" outlineLevel="1">
      <c r="A38" s="37">
        <v>143</v>
      </c>
      <c r="B38" s="37"/>
      <c r="C38" s="43" t="s">
        <v>1140</v>
      </c>
      <c r="D38" s="77"/>
      <c r="E38" s="37"/>
      <c r="F38" s="43"/>
      <c r="G38" s="37"/>
      <c r="H38" s="37"/>
      <c r="I38" s="37"/>
      <c r="J38" s="37"/>
      <c r="K38" s="37"/>
      <c r="L38" s="37"/>
      <c r="M38" s="37"/>
      <c r="N38" s="37"/>
      <c r="O38" s="37"/>
      <c r="P38" s="37"/>
      <c r="Q38" s="37"/>
      <c r="R38" s="1078"/>
      <c r="S38" s="1078"/>
      <c r="T38" s="1078"/>
      <c r="U38" s="1078"/>
      <c r="V38" s="1078"/>
      <c r="W38" s="1078"/>
      <c r="X38" s="1078"/>
      <c r="Y38" s="37"/>
      <c r="Z38" s="1078"/>
      <c r="AA38" s="1078"/>
      <c r="AB38" s="1078"/>
      <c r="AC38" s="1078"/>
      <c r="AD38" s="1078"/>
      <c r="AE38" s="1078"/>
      <c r="AF38" s="1078"/>
      <c r="AH38" s="1083"/>
      <c r="AI38" s="1084"/>
      <c r="AJ38" s="1084"/>
      <c r="AK38" s="1084"/>
      <c r="AL38" s="1084"/>
      <c r="AM38" s="1084"/>
      <c r="AN38" s="37"/>
      <c r="AO38" s="1085"/>
      <c r="AP38" s="1086"/>
      <c r="AQ38" s="1086"/>
    </row>
    <row r="39" spans="1:43" s="10" customFormat="1" ht="15" outlineLevel="1">
      <c r="A39" s="37">
        <v>144</v>
      </c>
      <c r="B39" s="37"/>
      <c r="C39" s="43" t="s">
        <v>1139</v>
      </c>
      <c r="D39" s="77"/>
      <c r="E39" s="37"/>
      <c r="F39" s="43"/>
      <c r="G39" s="37"/>
      <c r="H39" s="37"/>
      <c r="I39" s="37"/>
      <c r="J39" s="37"/>
      <c r="K39" s="37"/>
      <c r="L39" s="37"/>
      <c r="M39" s="37"/>
      <c r="N39" s="37"/>
      <c r="O39" s="37"/>
      <c r="P39" s="37"/>
      <c r="Q39" s="37"/>
      <c r="R39" s="1078"/>
      <c r="S39" s="1078"/>
      <c r="T39" s="1078"/>
      <c r="U39" s="1078"/>
      <c r="V39" s="1078"/>
      <c r="W39" s="1078"/>
      <c r="X39" s="1078"/>
      <c r="Y39" s="37"/>
      <c r="Z39" s="1078"/>
      <c r="AA39" s="1078"/>
      <c r="AB39" s="1078"/>
      <c r="AC39" s="1078"/>
      <c r="AD39" s="1078"/>
      <c r="AE39" s="1078"/>
      <c r="AF39" s="1078"/>
      <c r="AH39" s="1083"/>
      <c r="AI39" s="1084"/>
      <c r="AJ39" s="1084"/>
      <c r="AK39" s="1084"/>
      <c r="AL39" s="1084"/>
      <c r="AM39" s="1084"/>
      <c r="AN39" s="37"/>
      <c r="AO39" s="1085"/>
      <c r="AP39" s="1086"/>
      <c r="AQ39" s="1086"/>
    </row>
    <row r="40" spans="1:43" s="10" customFormat="1" ht="15" outlineLevel="1">
      <c r="A40" s="37">
        <v>145</v>
      </c>
      <c r="B40" s="37"/>
      <c r="C40" s="43" t="s">
        <v>1138</v>
      </c>
      <c r="D40" s="77"/>
      <c r="E40" s="37"/>
      <c r="F40" s="43"/>
      <c r="G40" s="37"/>
      <c r="H40" s="37"/>
      <c r="I40" s="37"/>
      <c r="J40" s="37"/>
      <c r="K40" s="37"/>
      <c r="L40" s="37"/>
      <c r="M40" s="37"/>
      <c r="N40" s="37"/>
      <c r="O40" s="37"/>
      <c r="P40" s="37"/>
      <c r="Q40" s="37"/>
      <c r="R40" s="1078"/>
      <c r="S40" s="1078"/>
      <c r="T40" s="1078"/>
      <c r="U40" s="1078"/>
      <c r="V40" s="1078"/>
      <c r="W40" s="1078"/>
      <c r="X40" s="1078"/>
      <c r="Y40" s="37"/>
      <c r="Z40" s="1078"/>
      <c r="AA40" s="1078"/>
      <c r="AB40" s="1078"/>
      <c r="AC40" s="1078"/>
      <c r="AD40" s="1078"/>
      <c r="AE40" s="1078"/>
      <c r="AF40" s="1078"/>
      <c r="AH40" s="1083"/>
      <c r="AI40" s="1084"/>
      <c r="AJ40" s="1084"/>
      <c r="AK40" s="1084"/>
      <c r="AL40" s="1084"/>
      <c r="AM40" s="1084"/>
      <c r="AN40" s="37"/>
      <c r="AO40" s="1085"/>
      <c r="AP40" s="1086"/>
      <c r="AQ40" s="1086"/>
    </row>
    <row r="41" spans="1:43" s="10" customFormat="1" ht="15" outlineLevel="1">
      <c r="A41" s="37">
        <v>146</v>
      </c>
      <c r="B41" s="37"/>
      <c r="C41" s="43" t="s">
        <v>1137</v>
      </c>
      <c r="D41" s="77"/>
      <c r="E41" s="37"/>
      <c r="F41" s="43"/>
      <c r="G41" s="37"/>
      <c r="H41" s="37"/>
      <c r="I41" s="37"/>
      <c r="J41" s="37"/>
      <c r="K41" s="37"/>
      <c r="L41" s="37"/>
      <c r="M41" s="37"/>
      <c r="N41" s="37"/>
      <c r="O41" s="37"/>
      <c r="P41" s="37"/>
      <c r="Q41" s="37"/>
      <c r="R41" s="1078"/>
      <c r="S41" s="1078"/>
      <c r="T41" s="1078"/>
      <c r="U41" s="1078"/>
      <c r="V41" s="1078"/>
      <c r="W41" s="1078"/>
      <c r="X41" s="1078"/>
      <c r="Y41" s="37"/>
      <c r="Z41" s="1078"/>
      <c r="AA41" s="1078"/>
      <c r="AB41" s="1078"/>
      <c r="AC41" s="1078"/>
      <c r="AD41" s="1078"/>
      <c r="AE41" s="1078"/>
      <c r="AF41" s="1078"/>
      <c r="AH41" s="1083"/>
      <c r="AI41" s="1084"/>
      <c r="AJ41" s="1084"/>
      <c r="AK41" s="1084"/>
      <c r="AL41" s="1084"/>
      <c r="AM41" s="1084"/>
      <c r="AN41" s="37"/>
      <c r="AO41" s="1085"/>
      <c r="AP41" s="1086"/>
      <c r="AQ41" s="1086"/>
    </row>
    <row r="42" spans="1:43" s="10" customFormat="1" ht="15" outlineLevel="1">
      <c r="A42" s="37">
        <v>147</v>
      </c>
      <c r="B42" s="37"/>
      <c r="C42" s="43" t="s">
        <v>1136</v>
      </c>
      <c r="D42" s="77"/>
      <c r="E42" s="37"/>
      <c r="F42" s="43"/>
      <c r="G42" s="37"/>
      <c r="H42" s="37"/>
      <c r="I42" s="37"/>
      <c r="J42" s="37"/>
      <c r="K42" s="37"/>
      <c r="L42" s="37"/>
      <c r="M42" s="37"/>
      <c r="N42" s="37"/>
      <c r="O42" s="37"/>
      <c r="P42" s="37"/>
      <c r="Q42" s="37"/>
      <c r="R42" s="1078"/>
      <c r="S42" s="1078"/>
      <c r="T42" s="1078"/>
      <c r="U42" s="1078"/>
      <c r="V42" s="1078"/>
      <c r="W42" s="1078"/>
      <c r="X42" s="1078"/>
      <c r="Y42" s="37"/>
      <c r="Z42" s="1078"/>
      <c r="AA42" s="1078"/>
      <c r="AB42" s="1078"/>
      <c r="AC42" s="1078"/>
      <c r="AD42" s="1078"/>
      <c r="AE42" s="1078"/>
      <c r="AF42" s="1078"/>
      <c r="AH42" s="1083"/>
      <c r="AI42" s="1084"/>
      <c r="AJ42" s="1084"/>
      <c r="AK42" s="1084"/>
      <c r="AL42" s="1084"/>
      <c r="AM42" s="1084"/>
      <c r="AN42" s="37"/>
      <c r="AO42" s="1085"/>
      <c r="AP42" s="1086"/>
      <c r="AQ42" s="1086"/>
    </row>
    <row r="43" spans="1:43" s="10" customFormat="1" ht="15" outlineLevel="1">
      <c r="A43" s="37">
        <v>149</v>
      </c>
      <c r="B43" s="37"/>
      <c r="C43" s="43" t="s">
        <v>1135</v>
      </c>
      <c r="D43" s="77"/>
      <c r="E43" s="37"/>
      <c r="F43" s="43"/>
      <c r="G43" s="37"/>
      <c r="H43" s="37"/>
      <c r="I43" s="37"/>
      <c r="J43" s="37"/>
      <c r="K43" s="37"/>
      <c r="L43" s="37"/>
      <c r="M43" s="37"/>
      <c r="N43" s="37"/>
      <c r="O43" s="37"/>
      <c r="P43" s="37"/>
      <c r="Q43" s="37"/>
      <c r="R43" s="1078"/>
      <c r="S43" s="1078"/>
      <c r="T43" s="1078"/>
      <c r="U43" s="1078"/>
      <c r="V43" s="1078"/>
      <c r="W43" s="1078"/>
      <c r="X43" s="1078"/>
      <c r="Y43" s="37"/>
      <c r="Z43" s="1078"/>
      <c r="AA43" s="1078"/>
      <c r="AB43" s="1078"/>
      <c r="AC43" s="1078"/>
      <c r="AD43" s="1078"/>
      <c r="AE43" s="1078"/>
      <c r="AF43" s="1078"/>
      <c r="AH43" s="1083"/>
      <c r="AI43" s="1084"/>
      <c r="AJ43" s="1084"/>
      <c r="AK43" s="1084"/>
      <c r="AL43" s="1084"/>
      <c r="AM43" s="1084"/>
      <c r="AN43" s="37"/>
      <c r="AO43" s="1085"/>
      <c r="AP43" s="1086"/>
      <c r="AQ43" s="1086"/>
    </row>
    <row r="44" spans="1:43" s="10" customFormat="1" ht="15" outlineLevel="1">
      <c r="A44" s="37"/>
      <c r="B44" s="37"/>
      <c r="C44" s="77"/>
      <c r="D44" s="77"/>
      <c r="E44" s="37"/>
      <c r="F44" s="43"/>
      <c r="G44" s="37"/>
      <c r="H44" s="37"/>
      <c r="I44" s="37"/>
      <c r="J44" s="37"/>
      <c r="K44" s="37"/>
      <c r="L44" s="37"/>
      <c r="M44" s="37"/>
      <c r="N44" s="37"/>
      <c r="O44" s="37"/>
      <c r="P44" s="37"/>
      <c r="Q44" s="37"/>
      <c r="R44" s="1078"/>
      <c r="S44" s="1078"/>
      <c r="T44" s="1078"/>
      <c r="U44" s="1078"/>
      <c r="V44" s="1078"/>
      <c r="W44" s="1078"/>
      <c r="X44" s="1078"/>
      <c r="Y44" s="37"/>
      <c r="Z44" s="1078"/>
      <c r="AA44" s="1078"/>
      <c r="AB44" s="1078"/>
      <c r="AC44" s="1078"/>
      <c r="AD44" s="1078"/>
      <c r="AE44" s="1078"/>
      <c r="AF44" s="1078"/>
      <c r="AH44" s="1083"/>
      <c r="AI44" s="1084"/>
      <c r="AJ44" s="1084"/>
      <c r="AK44" s="1084"/>
      <c r="AL44" s="1084"/>
      <c r="AM44" s="1084"/>
      <c r="AN44" s="37"/>
      <c r="AO44" s="1085"/>
      <c r="AP44" s="1086"/>
      <c r="AQ44" s="1086"/>
    </row>
    <row r="45" spans="1:43" s="10" customFormat="1" ht="15" outlineLevel="1">
      <c r="A45" s="38">
        <v>150</v>
      </c>
      <c r="B45" s="61" t="s">
        <v>1134</v>
      </c>
      <c r="C45" s="78"/>
      <c r="D45" s="78"/>
      <c r="E45" s="37"/>
      <c r="F45" s="61"/>
      <c r="G45" s="37"/>
      <c r="H45" s="37"/>
      <c r="I45" s="37"/>
      <c r="J45" s="37"/>
      <c r="K45" s="37"/>
      <c r="L45" s="37"/>
      <c r="M45" s="37"/>
      <c r="N45" s="37"/>
      <c r="O45" s="37"/>
      <c r="P45" s="37"/>
      <c r="Q45" s="37"/>
      <c r="R45" s="1079"/>
      <c r="S45" s="1079"/>
      <c r="T45" s="1079"/>
      <c r="U45" s="1079"/>
      <c r="V45" s="1079"/>
      <c r="W45" s="1079"/>
      <c r="X45" s="1079"/>
      <c r="Y45" s="37"/>
      <c r="Z45" s="1079"/>
      <c r="AA45" s="1079"/>
      <c r="AB45" s="1079"/>
      <c r="AC45" s="1079"/>
      <c r="AD45" s="1079"/>
      <c r="AE45" s="1079"/>
      <c r="AF45" s="1079"/>
      <c r="AH45" s="1084"/>
      <c r="AI45" s="1084"/>
      <c r="AJ45" s="1084"/>
      <c r="AK45" s="1084"/>
      <c r="AL45" s="1084"/>
      <c r="AM45" s="1084"/>
      <c r="AN45" s="37"/>
      <c r="AO45" s="1086"/>
      <c r="AP45" s="1086"/>
      <c r="AQ45" s="1086"/>
    </row>
    <row r="46" spans="1:43" s="10" customFormat="1" ht="15" outlineLevel="1">
      <c r="A46" s="37">
        <v>151</v>
      </c>
      <c r="B46" s="37"/>
      <c r="C46" s="43" t="s">
        <v>1133</v>
      </c>
      <c r="D46" s="77"/>
      <c r="E46" s="37"/>
      <c r="F46" s="43"/>
      <c r="G46" s="37"/>
      <c r="H46" s="37"/>
      <c r="I46" s="37"/>
      <c r="J46" s="37"/>
      <c r="K46" s="37"/>
      <c r="L46" s="37"/>
      <c r="M46" s="37"/>
      <c r="N46" s="37"/>
      <c r="O46" s="37"/>
      <c r="P46" s="37"/>
      <c r="Q46" s="37"/>
      <c r="R46" s="1078"/>
      <c r="S46" s="1078"/>
      <c r="T46" s="1078"/>
      <c r="U46" s="1078"/>
      <c r="V46" s="1078"/>
      <c r="W46" s="1078"/>
      <c r="X46" s="1078"/>
      <c r="Y46" s="37"/>
      <c r="Z46" s="1078"/>
      <c r="AA46" s="1078"/>
      <c r="AB46" s="1078"/>
      <c r="AC46" s="1078"/>
      <c r="AD46" s="1078"/>
      <c r="AE46" s="1078"/>
      <c r="AF46" s="1078"/>
      <c r="AH46" s="1083"/>
      <c r="AI46" s="1084"/>
      <c r="AJ46" s="1084"/>
      <c r="AK46" s="1084"/>
      <c r="AL46" s="1084"/>
      <c r="AM46" s="1084"/>
      <c r="AN46" s="37"/>
      <c r="AO46" s="1085"/>
      <c r="AP46" s="1086"/>
      <c r="AQ46" s="1086"/>
    </row>
    <row r="47" spans="1:43" s="10" customFormat="1" ht="15" outlineLevel="1">
      <c r="A47" s="37">
        <v>152</v>
      </c>
      <c r="B47" s="37"/>
      <c r="C47" s="43" t="s">
        <v>1132</v>
      </c>
      <c r="D47" s="77"/>
      <c r="E47" s="37"/>
      <c r="F47" s="43"/>
      <c r="G47" s="37"/>
      <c r="H47" s="37"/>
      <c r="I47" s="37"/>
      <c r="J47" s="37"/>
      <c r="K47" s="37"/>
      <c r="L47" s="37"/>
      <c r="M47" s="37"/>
      <c r="N47" s="37"/>
      <c r="O47" s="37"/>
      <c r="P47" s="37"/>
      <c r="Q47" s="37"/>
      <c r="R47" s="1078"/>
      <c r="S47" s="1078"/>
      <c r="T47" s="1078"/>
      <c r="U47" s="1078"/>
      <c r="V47" s="1078"/>
      <c r="W47" s="1078"/>
      <c r="X47" s="1078"/>
      <c r="Y47" s="37"/>
      <c r="Z47" s="1078"/>
      <c r="AA47" s="1078"/>
      <c r="AB47" s="1078"/>
      <c r="AC47" s="1078"/>
      <c r="AD47" s="1078"/>
      <c r="AE47" s="1078"/>
      <c r="AF47" s="1078"/>
      <c r="AH47" s="1083"/>
      <c r="AI47" s="1084"/>
      <c r="AJ47" s="1084"/>
      <c r="AK47" s="1084"/>
      <c r="AL47" s="1084"/>
      <c r="AM47" s="1084"/>
      <c r="AN47" s="37"/>
      <c r="AO47" s="1085"/>
      <c r="AP47" s="1086"/>
      <c r="AQ47" s="1086"/>
    </row>
    <row r="48" spans="1:43" s="10" customFormat="1" ht="15" outlineLevel="1">
      <c r="A48" s="37">
        <v>153</v>
      </c>
      <c r="B48" s="37"/>
      <c r="C48" s="43" t="s">
        <v>1131</v>
      </c>
      <c r="D48" s="77"/>
      <c r="E48" s="37"/>
      <c r="F48" s="43"/>
      <c r="G48" s="37"/>
      <c r="H48" s="37"/>
      <c r="I48" s="37"/>
      <c r="J48" s="37"/>
      <c r="K48" s="37"/>
      <c r="L48" s="37"/>
      <c r="M48" s="37"/>
      <c r="N48" s="37"/>
      <c r="O48" s="37"/>
      <c r="P48" s="37"/>
      <c r="Q48" s="37"/>
      <c r="R48" s="1078"/>
      <c r="S48" s="1078"/>
      <c r="T48" s="1078"/>
      <c r="U48" s="1078"/>
      <c r="V48" s="1078"/>
      <c r="W48" s="1078"/>
      <c r="X48" s="1078"/>
      <c r="Y48" s="37"/>
      <c r="Z48" s="1078"/>
      <c r="AA48" s="1078"/>
      <c r="AB48" s="1078"/>
      <c r="AC48" s="1078"/>
      <c r="AD48" s="1078"/>
      <c r="AE48" s="1078"/>
      <c r="AF48" s="1078"/>
      <c r="AH48" s="1083"/>
      <c r="AI48" s="1084"/>
      <c r="AJ48" s="1084"/>
      <c r="AK48" s="1084"/>
      <c r="AL48" s="1084"/>
      <c r="AM48" s="1084"/>
      <c r="AN48" s="37"/>
      <c r="AO48" s="1085"/>
      <c r="AP48" s="1086"/>
      <c r="AQ48" s="1086"/>
    </row>
    <row r="49" spans="1:43" s="10" customFormat="1" ht="15" outlineLevel="1">
      <c r="A49" s="37">
        <v>154</v>
      </c>
      <c r="B49" s="37"/>
      <c r="C49" s="43" t="s">
        <v>1130</v>
      </c>
      <c r="D49" s="77"/>
      <c r="E49" s="37"/>
      <c r="F49" s="43"/>
      <c r="G49" s="37"/>
      <c r="H49" s="37"/>
      <c r="I49" s="37"/>
      <c r="J49" s="37"/>
      <c r="K49" s="37"/>
      <c r="L49" s="37"/>
      <c r="M49" s="37"/>
      <c r="N49" s="37"/>
      <c r="O49" s="37"/>
      <c r="P49" s="37"/>
      <c r="Q49" s="37"/>
      <c r="R49" s="1078"/>
      <c r="S49" s="1078"/>
      <c r="T49" s="1078"/>
      <c r="U49" s="1078"/>
      <c r="V49" s="1078"/>
      <c r="W49" s="1078"/>
      <c r="X49" s="1078"/>
      <c r="Y49" s="37"/>
      <c r="Z49" s="1078"/>
      <c r="AA49" s="1078"/>
      <c r="AB49" s="1078"/>
      <c r="AC49" s="1078"/>
      <c r="AD49" s="1078"/>
      <c r="AE49" s="1078"/>
      <c r="AF49" s="1078"/>
      <c r="AH49" s="1083"/>
      <c r="AI49" s="1084"/>
      <c r="AJ49" s="1084"/>
      <c r="AK49" s="1084"/>
      <c r="AL49" s="1084"/>
      <c r="AM49" s="1084"/>
      <c r="AN49" s="37"/>
      <c r="AO49" s="1085"/>
      <c r="AP49" s="1086"/>
      <c r="AQ49" s="1086"/>
    </row>
    <row r="50" spans="1:43" s="10" customFormat="1" ht="15" outlineLevel="1">
      <c r="A50" s="37">
        <v>155</v>
      </c>
      <c r="B50" s="37"/>
      <c r="C50" s="43" t="s">
        <v>1129</v>
      </c>
      <c r="D50" s="77"/>
      <c r="E50" s="37"/>
      <c r="F50" s="43"/>
      <c r="G50" s="37"/>
      <c r="H50" s="37"/>
      <c r="I50" s="37"/>
      <c r="J50" s="37"/>
      <c r="K50" s="37"/>
      <c r="L50" s="37"/>
      <c r="M50" s="37"/>
      <c r="N50" s="37"/>
      <c r="O50" s="37"/>
      <c r="P50" s="37"/>
      <c r="Q50" s="37"/>
      <c r="R50" s="1078"/>
      <c r="S50" s="1078"/>
      <c r="T50" s="1078"/>
      <c r="U50" s="1078"/>
      <c r="V50" s="1078"/>
      <c r="W50" s="1078"/>
      <c r="X50" s="1078"/>
      <c r="Y50" s="37"/>
      <c r="Z50" s="1078"/>
      <c r="AA50" s="1078"/>
      <c r="AB50" s="1078"/>
      <c r="AC50" s="1078"/>
      <c r="AD50" s="1078"/>
      <c r="AE50" s="1078"/>
      <c r="AF50" s="1078"/>
      <c r="AH50" s="1083"/>
      <c r="AI50" s="1084"/>
      <c r="AJ50" s="1084"/>
      <c r="AK50" s="1084"/>
      <c r="AL50" s="1084"/>
      <c r="AM50" s="1084"/>
      <c r="AN50" s="37"/>
      <c r="AO50" s="1085"/>
      <c r="AP50" s="1086"/>
      <c r="AQ50" s="1086"/>
    </row>
    <row r="51" spans="1:43" s="10" customFormat="1" ht="15" outlineLevel="1">
      <c r="A51" s="37"/>
      <c r="B51" s="37"/>
      <c r="C51" s="77"/>
      <c r="D51" s="77"/>
      <c r="E51" s="37"/>
      <c r="F51" s="43"/>
      <c r="G51" s="37"/>
      <c r="H51" s="37"/>
      <c r="I51" s="37"/>
      <c r="J51" s="37"/>
      <c r="K51" s="37"/>
      <c r="L51" s="37"/>
      <c r="M51" s="37"/>
      <c r="N51" s="37"/>
      <c r="O51" s="37"/>
      <c r="P51" s="37"/>
      <c r="Q51" s="37"/>
      <c r="R51" s="1079"/>
      <c r="S51" s="1079"/>
      <c r="T51" s="1079"/>
      <c r="U51" s="1079"/>
      <c r="V51" s="1079"/>
      <c r="W51" s="1079"/>
      <c r="X51" s="1079"/>
      <c r="Y51" s="37"/>
      <c r="Z51" s="1078"/>
      <c r="AA51" s="1078"/>
      <c r="AB51" s="1078"/>
      <c r="AC51" s="1078"/>
      <c r="AD51" s="1078"/>
      <c r="AE51" s="1078"/>
      <c r="AF51" s="1078"/>
      <c r="AH51" s="1083"/>
      <c r="AI51" s="1084"/>
      <c r="AJ51" s="1084"/>
      <c r="AK51" s="1084"/>
      <c r="AL51" s="1084"/>
      <c r="AM51" s="1084"/>
      <c r="AN51" s="37"/>
      <c r="AO51" s="1085"/>
      <c r="AP51" s="1086"/>
      <c r="AQ51" s="1086"/>
    </row>
    <row r="52" spans="1:43" s="10" customFormat="1" ht="15" outlineLevel="1">
      <c r="A52" s="38">
        <v>160</v>
      </c>
      <c r="B52" s="61" t="s">
        <v>1128</v>
      </c>
      <c r="C52" s="78"/>
      <c r="D52" s="78"/>
      <c r="E52" s="37"/>
      <c r="F52" s="61"/>
      <c r="G52" s="37"/>
      <c r="H52" s="37"/>
      <c r="I52" s="37"/>
      <c r="J52" s="37"/>
      <c r="K52" s="37"/>
      <c r="L52" s="37"/>
      <c r="M52" s="37"/>
      <c r="N52" s="37"/>
      <c r="O52" s="37"/>
      <c r="P52" s="37"/>
      <c r="Q52" s="37"/>
      <c r="R52" s="1079"/>
      <c r="S52" s="1079"/>
      <c r="T52" s="1079"/>
      <c r="U52" s="1079"/>
      <c r="V52" s="1079"/>
      <c r="W52" s="1079"/>
      <c r="X52" s="1079"/>
      <c r="Y52" s="37"/>
      <c r="Z52" s="1079"/>
      <c r="AA52" s="1079"/>
      <c r="AB52" s="1079"/>
      <c r="AC52" s="1079"/>
      <c r="AD52" s="1079"/>
      <c r="AE52" s="1079"/>
      <c r="AF52" s="1079"/>
      <c r="AH52" s="1084"/>
      <c r="AI52" s="1084"/>
      <c r="AJ52" s="1084"/>
      <c r="AK52" s="1084"/>
      <c r="AL52" s="1084"/>
      <c r="AM52" s="1084"/>
      <c r="AN52" s="37"/>
      <c r="AO52" s="1086"/>
      <c r="AP52" s="1086"/>
      <c r="AQ52" s="1086"/>
    </row>
    <row r="53" spans="1:43" s="10" customFormat="1" ht="15" outlineLevel="1">
      <c r="A53" s="37"/>
      <c r="B53" s="37"/>
      <c r="C53" s="77"/>
      <c r="D53" s="77"/>
      <c r="E53" s="37"/>
      <c r="F53" s="43"/>
      <c r="G53" s="37"/>
      <c r="H53" s="37"/>
      <c r="I53" s="37"/>
      <c r="J53" s="37"/>
      <c r="K53" s="37"/>
      <c r="L53" s="37"/>
      <c r="M53" s="37"/>
      <c r="N53" s="37"/>
      <c r="O53" s="37"/>
      <c r="P53" s="37"/>
      <c r="Q53" s="37"/>
      <c r="R53" s="1078"/>
      <c r="S53" s="1078"/>
      <c r="T53" s="1078"/>
      <c r="U53" s="1078"/>
      <c r="V53" s="1078"/>
      <c r="W53" s="1078"/>
      <c r="X53" s="1078"/>
      <c r="Y53" s="37"/>
      <c r="Z53" s="1078"/>
      <c r="AA53" s="1078"/>
      <c r="AB53" s="1078"/>
      <c r="AC53" s="1078"/>
      <c r="AD53" s="1078"/>
      <c r="AE53" s="1078"/>
      <c r="AF53" s="1078"/>
      <c r="AH53" s="1083"/>
      <c r="AI53" s="1084"/>
      <c r="AJ53" s="1084"/>
      <c r="AK53" s="1084"/>
      <c r="AL53" s="1084"/>
      <c r="AM53" s="1084"/>
      <c r="AN53" s="37"/>
      <c r="AO53" s="1085"/>
      <c r="AP53" s="1086"/>
      <c r="AQ53" s="1086"/>
    </row>
    <row r="54" spans="1:43" s="10" customFormat="1" ht="15" outlineLevel="1">
      <c r="A54" s="38">
        <v>200</v>
      </c>
      <c r="B54" s="67" t="s">
        <v>1127</v>
      </c>
      <c r="C54" s="78"/>
      <c r="D54" s="78"/>
      <c r="E54" s="37"/>
      <c r="F54" s="61"/>
      <c r="G54" s="37"/>
      <c r="H54" s="37"/>
      <c r="I54" s="37"/>
      <c r="J54" s="37"/>
      <c r="K54" s="37"/>
      <c r="L54" s="37"/>
      <c r="M54" s="37"/>
      <c r="N54" s="37"/>
      <c r="O54" s="37"/>
      <c r="P54" s="37"/>
      <c r="Q54" s="37"/>
      <c r="R54" s="1079"/>
      <c r="S54" s="1079"/>
      <c r="T54" s="1079"/>
      <c r="U54" s="1079"/>
      <c r="V54" s="1079"/>
      <c r="W54" s="1079"/>
      <c r="X54" s="1079"/>
      <c r="Y54" s="37"/>
      <c r="Z54" s="1079"/>
      <c r="AA54" s="1079"/>
      <c r="AB54" s="1079"/>
      <c r="AC54" s="1079"/>
      <c r="AD54" s="1079"/>
      <c r="AE54" s="1079"/>
      <c r="AF54" s="1079"/>
      <c r="AH54" s="1084"/>
      <c r="AI54" s="1084"/>
      <c r="AJ54" s="1084"/>
      <c r="AK54" s="1084"/>
      <c r="AL54" s="1084"/>
      <c r="AM54" s="1084"/>
      <c r="AN54" s="37"/>
      <c r="AO54" s="1086"/>
      <c r="AP54" s="1086"/>
      <c r="AQ54" s="1086"/>
    </row>
    <row r="55" spans="1:43" s="10" customFormat="1" ht="15" outlineLevel="1">
      <c r="A55" s="37"/>
      <c r="B55" s="37"/>
      <c r="C55" s="77"/>
      <c r="D55" s="77"/>
      <c r="E55" s="37"/>
      <c r="F55" s="43"/>
      <c r="G55" s="37"/>
      <c r="H55" s="37"/>
      <c r="I55" s="37"/>
      <c r="J55" s="37"/>
      <c r="K55" s="37"/>
      <c r="L55" s="37"/>
      <c r="M55" s="37"/>
      <c r="N55" s="37"/>
      <c r="O55" s="37"/>
      <c r="P55" s="37"/>
      <c r="Q55" s="37"/>
      <c r="R55" s="1078"/>
      <c r="S55" s="1078"/>
      <c r="T55" s="1078"/>
      <c r="U55" s="1078"/>
      <c r="V55" s="1078"/>
      <c r="W55" s="1078"/>
      <c r="X55" s="1078"/>
      <c r="Y55" s="37"/>
      <c r="Z55" s="1078"/>
      <c r="AA55" s="1078"/>
      <c r="AB55" s="1078"/>
      <c r="AC55" s="1078"/>
      <c r="AD55" s="1078"/>
      <c r="AE55" s="1078"/>
      <c r="AF55" s="1078"/>
      <c r="AH55" s="1083"/>
      <c r="AI55" s="1084"/>
      <c r="AJ55" s="1084"/>
      <c r="AK55" s="1084"/>
      <c r="AL55" s="1084"/>
      <c r="AM55" s="1084"/>
      <c r="AN55" s="37"/>
      <c r="AO55" s="1085"/>
      <c r="AP55" s="1086"/>
      <c r="AQ55" s="1086"/>
    </row>
    <row r="56" spans="1:43" s="10" customFormat="1" ht="15" outlineLevel="1">
      <c r="A56" s="38">
        <v>210</v>
      </c>
      <c r="B56" s="61" t="s">
        <v>1126</v>
      </c>
      <c r="C56" s="78"/>
      <c r="D56" s="78"/>
      <c r="E56" s="37"/>
      <c r="F56" s="61"/>
      <c r="G56" s="37"/>
      <c r="H56" s="37"/>
      <c r="I56" s="37"/>
      <c r="J56" s="37"/>
      <c r="K56" s="37"/>
      <c r="L56" s="37"/>
      <c r="M56" s="37"/>
      <c r="N56" s="37"/>
      <c r="O56" s="37"/>
      <c r="P56" s="37"/>
      <c r="Q56" s="37"/>
      <c r="R56" s="1079"/>
      <c r="S56" s="1079"/>
      <c r="T56" s="1079"/>
      <c r="U56" s="1079"/>
      <c r="V56" s="1079"/>
      <c r="W56" s="1079"/>
      <c r="X56" s="1079"/>
      <c r="Y56" s="37"/>
      <c r="Z56" s="1079"/>
      <c r="AA56" s="1079"/>
      <c r="AB56" s="1079"/>
      <c r="AC56" s="1079"/>
      <c r="AD56" s="1079"/>
      <c r="AE56" s="1079"/>
      <c r="AF56" s="1079"/>
      <c r="AH56" s="1084"/>
      <c r="AI56" s="1084"/>
      <c r="AJ56" s="1084"/>
      <c r="AK56" s="1084"/>
      <c r="AL56" s="1084"/>
      <c r="AM56" s="1084"/>
      <c r="AN56" s="37"/>
      <c r="AO56" s="1086"/>
      <c r="AP56" s="1086"/>
      <c r="AQ56" s="1086"/>
    </row>
    <row r="57" spans="1:43" s="10" customFormat="1" ht="15" outlineLevel="1">
      <c r="A57" s="37">
        <v>211</v>
      </c>
      <c r="B57" s="37"/>
      <c r="C57" s="43" t="s">
        <v>1125</v>
      </c>
      <c r="D57" s="77"/>
      <c r="E57" s="37"/>
      <c r="F57" s="43"/>
      <c r="G57" s="37"/>
      <c r="H57" s="37"/>
      <c r="I57" s="37"/>
      <c r="J57" s="37"/>
      <c r="K57" s="37"/>
      <c r="L57" s="37"/>
      <c r="M57" s="37"/>
      <c r="N57" s="37"/>
      <c r="O57" s="37"/>
      <c r="P57" s="37"/>
      <c r="Q57" s="37"/>
      <c r="R57" s="1078"/>
      <c r="S57" s="1078"/>
      <c r="T57" s="1078"/>
      <c r="U57" s="1078"/>
      <c r="V57" s="1078"/>
      <c r="W57" s="1078"/>
      <c r="X57" s="1078"/>
      <c r="Y57" s="37"/>
      <c r="Z57" s="1078"/>
      <c r="AA57" s="1078"/>
      <c r="AB57" s="1078"/>
      <c r="AC57" s="1078"/>
      <c r="AD57" s="1078"/>
      <c r="AE57" s="1078"/>
      <c r="AF57" s="1078"/>
      <c r="AH57" s="1083"/>
      <c r="AI57" s="1084"/>
      <c r="AJ57" s="1084"/>
      <c r="AK57" s="1084"/>
      <c r="AL57" s="1084"/>
      <c r="AM57" s="1084"/>
      <c r="AN57" s="37"/>
      <c r="AO57" s="1085"/>
      <c r="AP57" s="1086"/>
      <c r="AQ57" s="1086"/>
    </row>
    <row r="58" spans="1:43" s="10" customFormat="1" ht="15" outlineLevel="1">
      <c r="A58" s="82">
        <v>212</v>
      </c>
      <c r="B58" s="37"/>
      <c r="C58" s="80" t="s">
        <v>1122</v>
      </c>
      <c r="D58" s="81"/>
      <c r="E58" s="37"/>
      <c r="F58" s="80"/>
      <c r="G58" s="37"/>
      <c r="H58" s="37"/>
      <c r="I58" s="37"/>
      <c r="J58" s="37"/>
      <c r="K58" s="37"/>
      <c r="L58" s="37"/>
      <c r="M58" s="37"/>
      <c r="N58" s="37"/>
      <c r="O58" s="37"/>
      <c r="P58" s="37"/>
      <c r="Q58" s="37"/>
      <c r="R58" s="1082"/>
      <c r="S58" s="1082"/>
      <c r="T58" s="1082"/>
      <c r="U58" s="1082"/>
      <c r="V58" s="1082"/>
      <c r="W58" s="1082"/>
      <c r="X58" s="1082"/>
      <c r="Y58" s="37"/>
      <c r="Z58" s="1082"/>
      <c r="AA58" s="1082"/>
      <c r="AB58" s="1082"/>
      <c r="AC58" s="1082"/>
      <c r="AD58" s="1082"/>
      <c r="AE58" s="1082"/>
      <c r="AF58" s="1082"/>
      <c r="AH58" s="1091"/>
      <c r="AI58" s="1084"/>
      <c r="AJ58" s="1084"/>
      <c r="AK58" s="1084"/>
      <c r="AL58" s="1084"/>
      <c r="AM58" s="1084"/>
      <c r="AN58" s="37"/>
      <c r="AO58" s="1092"/>
      <c r="AP58" s="1086"/>
      <c r="AQ58" s="1086"/>
    </row>
    <row r="59" spans="1:43" s="10" customFormat="1" ht="15" outlineLevel="1">
      <c r="A59" s="82">
        <v>213</v>
      </c>
      <c r="B59" s="37"/>
      <c r="C59" s="80" t="s">
        <v>1121</v>
      </c>
      <c r="D59" s="81"/>
      <c r="E59" s="37"/>
      <c r="F59" s="80"/>
      <c r="G59" s="37"/>
      <c r="H59" s="37"/>
      <c r="I59" s="37"/>
      <c r="J59" s="37"/>
      <c r="K59" s="37"/>
      <c r="L59" s="37"/>
      <c r="M59" s="37"/>
      <c r="N59" s="37"/>
      <c r="O59" s="37"/>
      <c r="P59" s="37"/>
      <c r="Q59" s="37"/>
      <c r="R59" s="1082"/>
      <c r="S59" s="1082"/>
      <c r="T59" s="1082"/>
      <c r="U59" s="1082"/>
      <c r="V59" s="1082"/>
      <c r="W59" s="1082"/>
      <c r="X59" s="1082"/>
      <c r="Y59" s="37"/>
      <c r="Z59" s="1082"/>
      <c r="AA59" s="1082"/>
      <c r="AB59" s="1082"/>
      <c r="AC59" s="1082"/>
      <c r="AD59" s="1082"/>
      <c r="AE59" s="1082"/>
      <c r="AF59" s="1082"/>
      <c r="AH59" s="1091"/>
      <c r="AI59" s="1084"/>
      <c r="AJ59" s="1084"/>
      <c r="AK59" s="1084"/>
      <c r="AL59" s="1084"/>
      <c r="AM59" s="1084"/>
      <c r="AN59" s="37"/>
      <c r="AO59" s="1092"/>
      <c r="AP59" s="1086"/>
      <c r="AQ59" s="1086"/>
    </row>
    <row r="60" spans="1:43" s="10" customFormat="1" ht="15" outlineLevel="1">
      <c r="A60" s="37">
        <v>214</v>
      </c>
      <c r="B60" s="37"/>
      <c r="C60" s="43" t="s">
        <v>1124</v>
      </c>
      <c r="D60" s="77"/>
      <c r="E60" s="37"/>
      <c r="F60" s="43"/>
      <c r="G60" s="37"/>
      <c r="H60" s="37"/>
      <c r="I60" s="37"/>
      <c r="J60" s="37"/>
      <c r="K60" s="37"/>
      <c r="L60" s="37"/>
      <c r="M60" s="37"/>
      <c r="N60" s="37"/>
      <c r="O60" s="37"/>
      <c r="P60" s="37"/>
      <c r="Q60" s="37"/>
      <c r="R60" s="1078"/>
      <c r="S60" s="1078"/>
      <c r="T60" s="1078"/>
      <c r="U60" s="1078"/>
      <c r="V60" s="1078"/>
      <c r="W60" s="1078"/>
      <c r="X60" s="1078"/>
      <c r="Y60" s="37"/>
      <c r="Z60" s="1078"/>
      <c r="AA60" s="1078"/>
      <c r="AB60" s="1078"/>
      <c r="AC60" s="1078"/>
      <c r="AD60" s="1078"/>
      <c r="AE60" s="1078"/>
      <c r="AF60" s="1078"/>
      <c r="AH60" s="1083"/>
      <c r="AI60" s="1084"/>
      <c r="AJ60" s="1084"/>
      <c r="AK60" s="1084"/>
      <c r="AL60" s="1084"/>
      <c r="AM60" s="1084"/>
      <c r="AN60" s="37"/>
      <c r="AO60" s="1085"/>
      <c r="AP60" s="1086"/>
      <c r="AQ60" s="1086"/>
    </row>
    <row r="61" spans="1:43" s="10" customFormat="1" ht="15" outlineLevel="1">
      <c r="A61" s="82">
        <v>215</v>
      </c>
      <c r="B61" s="37"/>
      <c r="C61" s="80" t="s">
        <v>1122</v>
      </c>
      <c r="D61" s="81"/>
      <c r="E61" s="37"/>
      <c r="F61" s="80"/>
      <c r="G61" s="37"/>
      <c r="H61" s="37"/>
      <c r="I61" s="37"/>
      <c r="J61" s="37"/>
      <c r="K61" s="37"/>
      <c r="L61" s="37"/>
      <c r="M61" s="37"/>
      <c r="N61" s="37"/>
      <c r="O61" s="37"/>
      <c r="P61" s="37"/>
      <c r="Q61" s="37"/>
      <c r="R61" s="1082"/>
      <c r="S61" s="1082"/>
      <c r="T61" s="1082"/>
      <c r="U61" s="1082"/>
      <c r="V61" s="1082"/>
      <c r="W61" s="1082"/>
      <c r="X61" s="1082"/>
      <c r="Y61" s="37"/>
      <c r="Z61" s="1082"/>
      <c r="AA61" s="1082"/>
      <c r="AB61" s="1082"/>
      <c r="AC61" s="1082"/>
      <c r="AD61" s="1082"/>
      <c r="AE61" s="1082"/>
      <c r="AF61" s="1082"/>
      <c r="AH61" s="1091"/>
      <c r="AI61" s="1084"/>
      <c r="AJ61" s="1084"/>
      <c r="AK61" s="1084"/>
      <c r="AL61" s="1084"/>
      <c r="AM61" s="1084"/>
      <c r="AN61" s="37"/>
      <c r="AO61" s="1092"/>
      <c r="AP61" s="1086"/>
      <c r="AQ61" s="1086"/>
    </row>
    <row r="62" spans="1:43" s="10" customFormat="1" ht="15" outlineLevel="1">
      <c r="A62" s="82">
        <v>216</v>
      </c>
      <c r="B62" s="37"/>
      <c r="C62" s="80" t="s">
        <v>1121</v>
      </c>
      <c r="D62" s="81"/>
      <c r="E62" s="37"/>
      <c r="F62" s="80"/>
      <c r="G62" s="37"/>
      <c r="H62" s="37"/>
      <c r="I62" s="37"/>
      <c r="J62" s="37"/>
      <c r="K62" s="37"/>
      <c r="L62" s="37"/>
      <c r="M62" s="37"/>
      <c r="N62" s="37"/>
      <c r="O62" s="37"/>
      <c r="P62" s="37"/>
      <c r="Q62" s="37"/>
      <c r="R62" s="1082"/>
      <c r="S62" s="1082"/>
      <c r="T62" s="1082"/>
      <c r="U62" s="1082"/>
      <c r="V62" s="1082"/>
      <c r="W62" s="1082"/>
      <c r="X62" s="1082"/>
      <c r="Y62" s="37"/>
      <c r="Z62" s="1082"/>
      <c r="AA62" s="1082"/>
      <c r="AB62" s="1082"/>
      <c r="AC62" s="1082"/>
      <c r="AD62" s="1082"/>
      <c r="AE62" s="1082"/>
      <c r="AF62" s="1082"/>
      <c r="AH62" s="1091"/>
      <c r="AI62" s="1084"/>
      <c r="AJ62" s="1084"/>
      <c r="AK62" s="1084"/>
      <c r="AL62" s="1084"/>
      <c r="AM62" s="1084"/>
      <c r="AN62" s="37"/>
      <c r="AO62" s="1092"/>
      <c r="AP62" s="1086"/>
      <c r="AQ62" s="1086"/>
    </row>
    <row r="63" spans="1:43" s="10" customFormat="1" ht="15" outlineLevel="1">
      <c r="A63" s="37">
        <v>217</v>
      </c>
      <c r="B63" s="37"/>
      <c r="C63" s="43" t="s">
        <v>1123</v>
      </c>
      <c r="D63" s="77"/>
      <c r="E63" s="37"/>
      <c r="F63" s="43"/>
      <c r="G63" s="37"/>
      <c r="H63" s="37"/>
      <c r="I63" s="37"/>
      <c r="J63" s="37"/>
      <c r="K63" s="37"/>
      <c r="L63" s="37"/>
      <c r="M63" s="37"/>
      <c r="N63" s="37"/>
      <c r="O63" s="37"/>
      <c r="P63" s="37"/>
      <c r="Q63" s="37"/>
      <c r="R63" s="1078"/>
      <c r="S63" s="1078"/>
      <c r="T63" s="1078"/>
      <c r="U63" s="1078"/>
      <c r="V63" s="1078"/>
      <c r="W63" s="1078"/>
      <c r="X63" s="1078"/>
      <c r="Y63" s="37"/>
      <c r="Z63" s="1078"/>
      <c r="AA63" s="1078"/>
      <c r="AB63" s="1078"/>
      <c r="AC63" s="1078"/>
      <c r="AD63" s="1078"/>
      <c r="AE63" s="1078"/>
      <c r="AF63" s="1078"/>
      <c r="AH63" s="1083"/>
      <c r="AI63" s="1084"/>
      <c r="AJ63" s="1084"/>
      <c r="AK63" s="1084"/>
      <c r="AL63" s="1084"/>
      <c r="AM63" s="1084"/>
      <c r="AN63" s="37"/>
      <c r="AO63" s="1085"/>
      <c r="AP63" s="1086"/>
      <c r="AQ63" s="1086"/>
    </row>
    <row r="64" spans="1:43" s="10" customFormat="1" ht="15" outlineLevel="1">
      <c r="A64" s="82">
        <v>218</v>
      </c>
      <c r="B64" s="37"/>
      <c r="C64" s="80" t="s">
        <v>1122</v>
      </c>
      <c r="D64" s="81"/>
      <c r="E64" s="37"/>
      <c r="F64" s="80"/>
      <c r="G64" s="37"/>
      <c r="H64" s="37"/>
      <c r="I64" s="37"/>
      <c r="J64" s="37"/>
      <c r="K64" s="37"/>
      <c r="L64" s="37"/>
      <c r="M64" s="37"/>
      <c r="N64" s="37"/>
      <c r="O64" s="37"/>
      <c r="P64" s="37"/>
      <c r="Q64" s="37"/>
      <c r="R64" s="1082"/>
      <c r="S64" s="1082"/>
      <c r="T64" s="1082"/>
      <c r="U64" s="1082"/>
      <c r="V64" s="1082"/>
      <c r="W64" s="1082"/>
      <c r="X64" s="1082"/>
      <c r="Y64" s="37"/>
      <c r="Z64" s="1082"/>
      <c r="AA64" s="1082"/>
      <c r="AB64" s="1082"/>
      <c r="AC64" s="1082"/>
      <c r="AD64" s="1082"/>
      <c r="AE64" s="1082"/>
      <c r="AF64" s="1082"/>
      <c r="AH64" s="1091"/>
      <c r="AI64" s="1084"/>
      <c r="AJ64" s="1084"/>
      <c r="AK64" s="1084"/>
      <c r="AL64" s="1084"/>
      <c r="AM64" s="1084"/>
      <c r="AN64" s="37"/>
      <c r="AO64" s="1092"/>
      <c r="AP64" s="1086"/>
      <c r="AQ64" s="1086"/>
    </row>
    <row r="65" spans="1:43" s="10" customFormat="1" ht="15" outlineLevel="1">
      <c r="A65" s="82">
        <v>219</v>
      </c>
      <c r="B65" s="37"/>
      <c r="C65" s="80" t="s">
        <v>1121</v>
      </c>
      <c r="D65" s="81"/>
      <c r="E65" s="37"/>
      <c r="F65" s="80"/>
      <c r="G65" s="37"/>
      <c r="H65" s="37"/>
      <c r="I65" s="37"/>
      <c r="J65" s="37"/>
      <c r="K65" s="37"/>
      <c r="L65" s="37"/>
      <c r="M65" s="37"/>
      <c r="N65" s="37"/>
      <c r="O65" s="37"/>
      <c r="P65" s="37"/>
      <c r="Q65" s="37"/>
      <c r="R65" s="1078"/>
      <c r="S65" s="1078"/>
      <c r="T65" s="1078"/>
      <c r="U65" s="1078"/>
      <c r="V65" s="1078"/>
      <c r="W65" s="1078"/>
      <c r="X65" s="1078"/>
      <c r="Y65" s="37"/>
      <c r="Z65" s="1082"/>
      <c r="AA65" s="1082"/>
      <c r="AB65" s="1082"/>
      <c r="AC65" s="1082"/>
      <c r="AD65" s="1082"/>
      <c r="AE65" s="1082"/>
      <c r="AF65" s="1082"/>
      <c r="AH65" s="1091"/>
      <c r="AI65" s="1084"/>
      <c r="AJ65" s="1084"/>
      <c r="AK65" s="1084"/>
      <c r="AL65" s="1084"/>
      <c r="AM65" s="1084"/>
      <c r="AN65" s="37"/>
      <c r="AO65" s="1092"/>
      <c r="AP65" s="1086"/>
      <c r="AQ65" s="1086"/>
    </row>
    <row r="66" spans="1:43" s="10" customFormat="1" ht="15" outlineLevel="1">
      <c r="A66" s="37"/>
      <c r="B66" s="37"/>
      <c r="C66" s="77"/>
      <c r="D66" s="77"/>
      <c r="E66" s="37"/>
      <c r="F66" s="43"/>
      <c r="G66" s="37"/>
      <c r="H66" s="37"/>
      <c r="I66" s="37"/>
      <c r="J66" s="37"/>
      <c r="K66" s="37"/>
      <c r="L66" s="37"/>
      <c r="M66" s="37"/>
      <c r="N66" s="37"/>
      <c r="O66" s="37"/>
      <c r="P66" s="37"/>
      <c r="Q66" s="37"/>
      <c r="R66" s="1078"/>
      <c r="S66" s="1078"/>
      <c r="T66" s="1078"/>
      <c r="U66" s="1078"/>
      <c r="V66" s="1078"/>
      <c r="W66" s="1078"/>
      <c r="X66" s="1078"/>
      <c r="Y66" s="37"/>
      <c r="Z66" s="1078"/>
      <c r="AA66" s="1078"/>
      <c r="AB66" s="1078"/>
      <c r="AC66" s="1078"/>
      <c r="AD66" s="1078"/>
      <c r="AE66" s="1078"/>
      <c r="AF66" s="1078"/>
      <c r="AH66" s="1083"/>
      <c r="AI66" s="1084"/>
      <c r="AJ66" s="1084"/>
      <c r="AK66" s="1084"/>
      <c r="AL66" s="1084"/>
      <c r="AM66" s="1084"/>
      <c r="AN66" s="37"/>
      <c r="AO66" s="1085"/>
      <c r="AP66" s="1086"/>
      <c r="AQ66" s="1086"/>
    </row>
    <row r="67" spans="1:43" s="10" customFormat="1" ht="15" outlineLevel="1">
      <c r="A67" s="38">
        <v>220</v>
      </c>
      <c r="B67" s="61" t="s">
        <v>1120</v>
      </c>
      <c r="C67" s="78"/>
      <c r="D67" s="78"/>
      <c r="E67" s="37"/>
      <c r="F67" s="61"/>
      <c r="G67" s="37"/>
      <c r="H67" s="37"/>
      <c r="I67" s="37"/>
      <c r="J67" s="37"/>
      <c r="K67" s="37"/>
      <c r="L67" s="37"/>
      <c r="M67" s="37"/>
      <c r="N67" s="37"/>
      <c r="O67" s="37"/>
      <c r="P67" s="37"/>
      <c r="Q67" s="37"/>
      <c r="R67" s="1079"/>
      <c r="S67" s="1079"/>
      <c r="T67" s="1079"/>
      <c r="U67" s="1079"/>
      <c r="V67" s="1079"/>
      <c r="W67" s="1079"/>
      <c r="X67" s="1079"/>
      <c r="Y67" s="37"/>
      <c r="Z67" s="1079"/>
      <c r="AA67" s="1079"/>
      <c r="AB67" s="1079"/>
      <c r="AC67" s="1079"/>
      <c r="AD67" s="1079"/>
      <c r="AE67" s="1079"/>
      <c r="AF67" s="1079"/>
      <c r="AH67" s="1084"/>
      <c r="AI67" s="1084"/>
      <c r="AJ67" s="1084"/>
      <c r="AK67" s="1084"/>
      <c r="AL67" s="1084"/>
      <c r="AM67" s="1084"/>
      <c r="AN67" s="37"/>
      <c r="AO67" s="1086"/>
      <c r="AP67" s="1086"/>
      <c r="AQ67" s="1086"/>
    </row>
    <row r="68" spans="1:43" s="10" customFormat="1" ht="15" outlineLevel="1">
      <c r="A68" s="37">
        <v>221</v>
      </c>
      <c r="B68" s="37"/>
      <c r="C68" s="43" t="s">
        <v>1119</v>
      </c>
      <c r="D68" s="77"/>
      <c r="E68" s="37"/>
      <c r="F68" s="43"/>
      <c r="G68" s="37"/>
      <c r="H68" s="37"/>
      <c r="I68" s="37"/>
      <c r="J68" s="37"/>
      <c r="K68" s="37"/>
      <c r="L68" s="37"/>
      <c r="M68" s="37"/>
      <c r="N68" s="37"/>
      <c r="O68" s="37"/>
      <c r="P68" s="37"/>
      <c r="Q68" s="37"/>
      <c r="R68" s="1078"/>
      <c r="S68" s="1078"/>
      <c r="T68" s="1078"/>
      <c r="U68" s="1078"/>
      <c r="V68" s="1078"/>
      <c r="W68" s="1078"/>
      <c r="X68" s="1078"/>
      <c r="Y68" s="37"/>
      <c r="Z68" s="1078"/>
      <c r="AA68" s="1078"/>
      <c r="AB68" s="1078"/>
      <c r="AC68" s="1078"/>
      <c r="AD68" s="1078"/>
      <c r="AE68" s="1078"/>
      <c r="AF68" s="1078"/>
      <c r="AH68" s="1083"/>
      <c r="AI68" s="1084"/>
      <c r="AJ68" s="1084"/>
      <c r="AK68" s="1084"/>
      <c r="AL68" s="1084"/>
      <c r="AM68" s="1084"/>
      <c r="AN68" s="37"/>
      <c r="AO68" s="1085"/>
      <c r="AP68" s="1086"/>
      <c r="AQ68" s="1086"/>
    </row>
    <row r="69" spans="1:43" s="10" customFormat="1" ht="15" outlineLevel="1">
      <c r="A69" s="37">
        <v>222</v>
      </c>
      <c r="B69" s="37"/>
      <c r="C69" s="43" t="s">
        <v>1118</v>
      </c>
      <c r="D69" s="77"/>
      <c r="E69" s="37"/>
      <c r="F69" s="43"/>
      <c r="G69" s="37"/>
      <c r="H69" s="37"/>
      <c r="I69" s="37"/>
      <c r="J69" s="37"/>
      <c r="K69" s="37"/>
      <c r="L69" s="37"/>
      <c r="M69" s="37"/>
      <c r="N69" s="37"/>
      <c r="O69" s="37"/>
      <c r="P69" s="37"/>
      <c r="Q69" s="37"/>
      <c r="R69" s="1078"/>
      <c r="S69" s="1078"/>
      <c r="T69" s="1078"/>
      <c r="U69" s="1078"/>
      <c r="V69" s="1078"/>
      <c r="W69" s="1078"/>
      <c r="X69" s="1078"/>
      <c r="Y69" s="37"/>
      <c r="Z69" s="1078"/>
      <c r="AA69" s="1078"/>
      <c r="AB69" s="1078"/>
      <c r="AC69" s="1078"/>
      <c r="AD69" s="1078"/>
      <c r="AE69" s="1078"/>
      <c r="AF69" s="1078"/>
      <c r="AH69" s="1083"/>
      <c r="AI69" s="1084"/>
      <c r="AJ69" s="1084"/>
      <c r="AK69" s="1084"/>
      <c r="AL69" s="1084"/>
      <c r="AM69" s="1084"/>
      <c r="AN69" s="37"/>
      <c r="AO69" s="1085"/>
      <c r="AP69" s="1086"/>
      <c r="AQ69" s="1086"/>
    </row>
    <row r="70" spans="1:43" s="10" customFormat="1" ht="15" outlineLevel="1">
      <c r="A70" s="37">
        <v>228</v>
      </c>
      <c r="B70" s="37"/>
      <c r="C70" s="43" t="s">
        <v>1117</v>
      </c>
      <c r="D70" s="77"/>
      <c r="E70" s="37"/>
      <c r="F70" s="43"/>
      <c r="G70" s="37"/>
      <c r="H70" s="37"/>
      <c r="I70" s="37"/>
      <c r="J70" s="37"/>
      <c r="K70" s="37"/>
      <c r="L70" s="37"/>
      <c r="M70" s="37"/>
      <c r="N70" s="37"/>
      <c r="O70" s="37"/>
      <c r="P70" s="37"/>
      <c r="Q70" s="37"/>
      <c r="R70" s="1078"/>
      <c r="S70" s="1078"/>
      <c r="T70" s="1078"/>
      <c r="U70" s="1078"/>
      <c r="V70" s="1078"/>
      <c r="W70" s="1078"/>
      <c r="X70" s="1078"/>
      <c r="Y70" s="37"/>
      <c r="Z70" s="1078"/>
      <c r="AA70" s="1078"/>
      <c r="AB70" s="1078"/>
      <c r="AC70" s="1078"/>
      <c r="AD70" s="1078"/>
      <c r="AE70" s="1078"/>
      <c r="AF70" s="1078"/>
      <c r="AH70" s="1083"/>
      <c r="AI70" s="1084"/>
      <c r="AJ70" s="1084"/>
      <c r="AK70" s="1084"/>
      <c r="AL70" s="1084"/>
      <c r="AM70" s="1084"/>
      <c r="AN70" s="37"/>
      <c r="AO70" s="1085"/>
      <c r="AP70" s="1086"/>
      <c r="AQ70" s="1086"/>
    </row>
    <row r="71" spans="1:43" s="10" customFormat="1" ht="15" outlineLevel="1">
      <c r="A71" s="37">
        <v>229</v>
      </c>
      <c r="B71" s="37"/>
      <c r="C71" s="43" t="s">
        <v>1115</v>
      </c>
      <c r="D71" s="77"/>
      <c r="E71" s="37"/>
      <c r="F71" s="43"/>
      <c r="G71" s="37"/>
      <c r="H71" s="37"/>
      <c r="I71" s="37"/>
      <c r="J71" s="37"/>
      <c r="K71" s="37"/>
      <c r="L71" s="37"/>
      <c r="M71" s="37"/>
      <c r="N71" s="37"/>
      <c r="O71" s="37"/>
      <c r="P71" s="37"/>
      <c r="Q71" s="37"/>
      <c r="R71" s="1078"/>
      <c r="S71" s="1078"/>
      <c r="T71" s="1078"/>
      <c r="U71" s="1078"/>
      <c r="V71" s="1078"/>
      <c r="W71" s="1078"/>
      <c r="X71" s="1078"/>
      <c r="Y71" s="37"/>
      <c r="Z71" s="1078"/>
      <c r="AA71" s="1078"/>
      <c r="AB71" s="1078"/>
      <c r="AC71" s="1078"/>
      <c r="AD71" s="1078"/>
      <c r="AE71" s="1078"/>
      <c r="AF71" s="1078"/>
      <c r="AH71" s="1083"/>
      <c r="AI71" s="1084"/>
      <c r="AJ71" s="1084"/>
      <c r="AK71" s="1084"/>
      <c r="AL71" s="1084"/>
      <c r="AM71" s="1084"/>
      <c r="AN71" s="37"/>
      <c r="AO71" s="1085"/>
      <c r="AP71" s="1086"/>
      <c r="AQ71" s="1086"/>
    </row>
    <row r="72" spans="1:43" s="10" customFormat="1" ht="15" outlineLevel="1">
      <c r="A72" s="37"/>
      <c r="B72" s="37"/>
      <c r="C72" s="77"/>
      <c r="D72" s="77"/>
      <c r="E72" s="37"/>
      <c r="F72" s="43"/>
      <c r="G72" s="37"/>
      <c r="H72" s="37"/>
      <c r="I72" s="37"/>
      <c r="J72" s="37"/>
      <c r="K72" s="37"/>
      <c r="L72" s="37"/>
      <c r="M72" s="37"/>
      <c r="N72" s="37"/>
      <c r="O72" s="37"/>
      <c r="P72" s="37"/>
      <c r="Q72" s="37"/>
      <c r="R72" s="1078"/>
      <c r="S72" s="1078"/>
      <c r="T72" s="1078"/>
      <c r="U72" s="1078"/>
      <c r="V72" s="1078"/>
      <c r="W72" s="1078"/>
      <c r="X72" s="1078"/>
      <c r="Y72" s="37"/>
      <c r="Z72" s="1078"/>
      <c r="AA72" s="1078"/>
      <c r="AB72" s="1078"/>
      <c r="AC72" s="1078"/>
      <c r="AD72" s="1078"/>
      <c r="AE72" s="1078"/>
      <c r="AF72" s="1078"/>
      <c r="AH72" s="1083"/>
      <c r="AI72" s="1084"/>
      <c r="AJ72" s="1084"/>
      <c r="AK72" s="1084"/>
      <c r="AL72" s="1084"/>
      <c r="AM72" s="1084"/>
      <c r="AN72" s="37"/>
      <c r="AO72" s="1085"/>
      <c r="AP72" s="1086"/>
      <c r="AQ72" s="1086"/>
    </row>
    <row r="73" spans="1:43" s="10" customFormat="1" ht="15" outlineLevel="1">
      <c r="A73" s="38">
        <v>230</v>
      </c>
      <c r="B73" s="61" t="s">
        <v>1114</v>
      </c>
      <c r="C73" s="78"/>
      <c r="D73" s="78"/>
      <c r="E73" s="37"/>
      <c r="F73" s="61"/>
      <c r="G73" s="37"/>
      <c r="H73" s="37"/>
      <c r="I73" s="37"/>
      <c r="J73" s="37"/>
      <c r="K73" s="37"/>
      <c r="L73" s="37"/>
      <c r="M73" s="37"/>
      <c r="N73" s="37"/>
      <c r="O73" s="37"/>
      <c r="P73" s="37"/>
      <c r="Q73" s="37"/>
      <c r="R73" s="1079"/>
      <c r="S73" s="1079"/>
      <c r="T73" s="1079"/>
      <c r="U73" s="1079"/>
      <c r="V73" s="1079"/>
      <c r="W73" s="1079"/>
      <c r="X73" s="1079"/>
      <c r="Y73" s="37"/>
      <c r="Z73" s="1079"/>
      <c r="AA73" s="1079"/>
      <c r="AB73" s="1079"/>
      <c r="AC73" s="1079"/>
      <c r="AD73" s="1079"/>
      <c r="AE73" s="1079"/>
      <c r="AF73" s="1079"/>
      <c r="AH73" s="1084"/>
      <c r="AI73" s="1084"/>
      <c r="AJ73" s="1084"/>
      <c r="AK73" s="1084"/>
      <c r="AL73" s="1084"/>
      <c r="AM73" s="1084"/>
      <c r="AN73" s="37"/>
      <c r="AO73" s="1086"/>
      <c r="AP73" s="1086"/>
      <c r="AQ73" s="1086"/>
    </row>
    <row r="74" spans="1:43" s="10" customFormat="1" ht="15" outlineLevel="1">
      <c r="A74" s="37"/>
      <c r="B74" s="37"/>
      <c r="C74" s="77"/>
      <c r="D74" s="77"/>
      <c r="E74" s="37"/>
      <c r="F74" s="43"/>
      <c r="G74" s="37"/>
      <c r="H74" s="37"/>
      <c r="I74" s="37"/>
      <c r="J74" s="37"/>
      <c r="K74" s="37"/>
      <c r="L74" s="37"/>
      <c r="M74" s="37"/>
      <c r="N74" s="37"/>
      <c r="O74" s="37"/>
      <c r="P74" s="37"/>
      <c r="Q74" s="37"/>
      <c r="R74" s="1078"/>
      <c r="S74" s="1078"/>
      <c r="T74" s="1078"/>
      <c r="U74" s="1078"/>
      <c r="V74" s="1078"/>
      <c r="W74" s="1078"/>
      <c r="X74" s="1078"/>
      <c r="Y74" s="37"/>
      <c r="Z74" s="1078"/>
      <c r="AA74" s="1078"/>
      <c r="AB74" s="1078"/>
      <c r="AC74" s="1078"/>
      <c r="AD74" s="1078"/>
      <c r="AE74" s="1078"/>
      <c r="AF74" s="1078"/>
      <c r="AH74" s="1083"/>
      <c r="AI74" s="1084"/>
      <c r="AJ74" s="1084"/>
      <c r="AK74" s="1084"/>
      <c r="AL74" s="1084"/>
      <c r="AM74" s="1084"/>
      <c r="AN74" s="37"/>
      <c r="AO74" s="1085"/>
      <c r="AP74" s="1086"/>
      <c r="AQ74" s="1086"/>
    </row>
    <row r="75" spans="1:43" s="10" customFormat="1" ht="15" outlineLevel="1">
      <c r="A75" s="38">
        <v>240</v>
      </c>
      <c r="B75" s="61" t="s">
        <v>1113</v>
      </c>
      <c r="C75" s="78"/>
      <c r="D75" s="78"/>
      <c r="E75" s="37"/>
      <c r="F75" s="61"/>
      <c r="G75" s="37"/>
      <c r="H75" s="37"/>
      <c r="I75" s="37"/>
      <c r="J75" s="37"/>
      <c r="K75" s="37"/>
      <c r="L75" s="37"/>
      <c r="M75" s="37"/>
      <c r="N75" s="37"/>
      <c r="O75" s="37"/>
      <c r="P75" s="37"/>
      <c r="Q75" s="37"/>
      <c r="R75" s="1079"/>
      <c r="S75" s="1079"/>
      <c r="T75" s="1079"/>
      <c r="U75" s="1079"/>
      <c r="V75" s="1079"/>
      <c r="W75" s="1079"/>
      <c r="X75" s="1079"/>
      <c r="Y75" s="37"/>
      <c r="Z75" s="1079"/>
      <c r="AA75" s="1079"/>
      <c r="AB75" s="1079"/>
      <c r="AC75" s="1079"/>
      <c r="AD75" s="1079"/>
      <c r="AE75" s="1079"/>
      <c r="AF75" s="1079"/>
      <c r="AH75" s="1084"/>
      <c r="AI75" s="1084"/>
      <c r="AJ75" s="1084"/>
      <c r="AK75" s="1084"/>
      <c r="AL75" s="1084"/>
      <c r="AM75" s="1084"/>
      <c r="AN75" s="37"/>
      <c r="AO75" s="1086"/>
      <c r="AP75" s="1086"/>
      <c r="AQ75" s="1086"/>
    </row>
    <row r="76" spans="1:43" s="10" customFormat="1" ht="15" outlineLevel="1">
      <c r="A76" s="37"/>
      <c r="B76" s="37"/>
      <c r="C76" s="77"/>
      <c r="D76" s="77"/>
      <c r="E76" s="37"/>
      <c r="F76" s="43"/>
      <c r="G76" s="37"/>
      <c r="H76" s="37"/>
      <c r="I76" s="37"/>
      <c r="J76" s="37"/>
      <c r="K76" s="37"/>
      <c r="L76" s="37"/>
      <c r="M76" s="37"/>
      <c r="N76" s="37"/>
      <c r="O76" s="37"/>
      <c r="P76" s="37"/>
      <c r="Q76" s="37"/>
      <c r="R76" s="1078"/>
      <c r="S76" s="1078"/>
      <c r="T76" s="1078"/>
      <c r="U76" s="1078"/>
      <c r="V76" s="1078"/>
      <c r="W76" s="1078"/>
      <c r="X76" s="1078"/>
      <c r="Y76" s="37"/>
      <c r="Z76" s="1078"/>
      <c r="AA76" s="1078"/>
      <c r="AB76" s="1078"/>
      <c r="AC76" s="1078"/>
      <c r="AD76" s="1078"/>
      <c r="AE76" s="1078"/>
      <c r="AF76" s="1078"/>
      <c r="AH76" s="1083"/>
      <c r="AI76" s="1084"/>
      <c r="AJ76" s="1084"/>
      <c r="AK76" s="1084"/>
      <c r="AL76" s="1084"/>
      <c r="AM76" s="1084"/>
      <c r="AN76" s="37"/>
      <c r="AO76" s="1085"/>
      <c r="AP76" s="1086"/>
      <c r="AQ76" s="1086"/>
    </row>
    <row r="77" spans="1:43" s="10" customFormat="1" ht="15" outlineLevel="1">
      <c r="A77" s="38">
        <v>241</v>
      </c>
      <c r="B77" s="61" t="s">
        <v>1112</v>
      </c>
      <c r="C77" s="78"/>
      <c r="D77" s="78"/>
      <c r="E77" s="37"/>
      <c r="F77" s="61"/>
      <c r="G77" s="37"/>
      <c r="H77" s="37"/>
      <c r="I77" s="37"/>
      <c r="J77" s="37"/>
      <c r="K77" s="37"/>
      <c r="L77" s="37"/>
      <c r="M77" s="37"/>
      <c r="N77" s="37"/>
      <c r="O77" s="37"/>
      <c r="P77" s="37"/>
      <c r="Q77" s="37"/>
      <c r="R77" s="1079"/>
      <c r="S77" s="1079"/>
      <c r="T77" s="1079"/>
      <c r="U77" s="1079"/>
      <c r="V77" s="1079"/>
      <c r="W77" s="1079"/>
      <c r="X77" s="1079"/>
      <c r="Y77" s="37"/>
      <c r="Z77" s="1079"/>
      <c r="AA77" s="1079"/>
      <c r="AB77" s="1079"/>
      <c r="AC77" s="1079"/>
      <c r="AD77" s="1079"/>
      <c r="AE77" s="1079"/>
      <c r="AF77" s="1079"/>
      <c r="AH77" s="1084"/>
      <c r="AI77" s="1084"/>
      <c r="AJ77" s="1084"/>
      <c r="AK77" s="1084"/>
      <c r="AL77" s="1084"/>
      <c r="AM77" s="1084"/>
      <c r="AN77" s="37"/>
      <c r="AO77" s="1086"/>
      <c r="AP77" s="1086"/>
      <c r="AQ77" s="1086"/>
    </row>
    <row r="78" spans="1:43" s="10" customFormat="1" ht="15" outlineLevel="1">
      <c r="A78" s="37"/>
      <c r="B78" s="37"/>
      <c r="C78" s="77"/>
      <c r="D78" s="77"/>
      <c r="E78" s="37"/>
      <c r="F78" s="43"/>
      <c r="G78" s="37"/>
      <c r="H78" s="37"/>
      <c r="I78" s="37"/>
      <c r="J78" s="37"/>
      <c r="K78" s="37"/>
      <c r="L78" s="37"/>
      <c r="M78" s="37"/>
      <c r="N78" s="37"/>
      <c r="O78" s="37"/>
      <c r="P78" s="37"/>
      <c r="Q78" s="37"/>
      <c r="R78" s="1078"/>
      <c r="S78" s="1078"/>
      <c r="T78" s="1078"/>
      <c r="U78" s="1078"/>
      <c r="V78" s="1078"/>
      <c r="W78" s="1078"/>
      <c r="X78" s="1078"/>
      <c r="Y78" s="37"/>
      <c r="Z78" s="1078"/>
      <c r="AA78" s="1078"/>
      <c r="AB78" s="1078"/>
      <c r="AC78" s="1078"/>
      <c r="AD78" s="1078"/>
      <c r="AE78" s="1078"/>
      <c r="AF78" s="1078"/>
      <c r="AH78" s="1083"/>
      <c r="AI78" s="1083"/>
      <c r="AJ78" s="1083"/>
      <c r="AK78" s="1083"/>
      <c r="AL78" s="1083"/>
      <c r="AM78" s="1083"/>
      <c r="AN78" s="37"/>
      <c r="AO78" s="1085"/>
      <c r="AP78" s="1086"/>
      <c r="AQ78" s="1086"/>
    </row>
    <row r="79" spans="1:43" s="10" customFormat="1" ht="15.75" outlineLevel="1" thickBot="1">
      <c r="A79" s="38">
        <v>250</v>
      </c>
      <c r="B79" s="67" t="s">
        <v>1111</v>
      </c>
      <c r="C79" s="78"/>
      <c r="D79" s="78"/>
      <c r="E79" s="37"/>
      <c r="F79" s="61"/>
      <c r="G79" s="37"/>
      <c r="H79" s="37"/>
      <c r="I79" s="37"/>
      <c r="J79" s="37"/>
      <c r="K79" s="37"/>
      <c r="L79" s="37"/>
      <c r="M79" s="37"/>
      <c r="N79" s="37"/>
      <c r="O79" s="37"/>
      <c r="P79" s="37"/>
      <c r="Q79" s="37"/>
      <c r="R79" s="1081"/>
      <c r="S79" s="1081"/>
      <c r="T79" s="1081"/>
      <c r="U79" s="1081"/>
      <c r="V79" s="1081"/>
      <c r="W79" s="1081"/>
      <c r="X79" s="1081"/>
      <c r="Y79" s="37"/>
      <c r="Z79" s="1081"/>
      <c r="AA79" s="1081"/>
      <c r="AB79" s="1081"/>
      <c r="AC79" s="1081"/>
      <c r="AD79" s="1081"/>
      <c r="AE79" s="1081"/>
      <c r="AF79" s="1081"/>
      <c r="AH79" s="1089"/>
      <c r="AI79" s="1089"/>
      <c r="AJ79" s="1089"/>
      <c r="AK79" s="1089"/>
      <c r="AL79" s="1089"/>
      <c r="AM79" s="1089"/>
      <c r="AN79" s="37"/>
      <c r="AO79" s="1090"/>
      <c r="AP79" s="1090"/>
      <c r="AQ79" s="1090"/>
    </row>
    <row r="80" spans="1:43" s="10" customFormat="1" ht="15.75" outlineLevel="1" thickTop="1">
      <c r="A80" s="37"/>
      <c r="B80" s="37"/>
      <c r="C80" s="37"/>
      <c r="D80" s="37"/>
      <c r="E80" s="37"/>
      <c r="F80" s="43"/>
      <c r="G80" s="37"/>
      <c r="H80" s="37"/>
      <c r="I80" s="37"/>
      <c r="J80" s="37"/>
      <c r="K80" s="37"/>
      <c r="L80" s="37"/>
      <c r="M80" s="37"/>
      <c r="N80" s="37"/>
      <c r="O80" s="37"/>
      <c r="P80" s="37"/>
      <c r="Q80" s="37"/>
      <c r="R80" s="37"/>
      <c r="S80" s="37"/>
      <c r="T80" s="43"/>
      <c r="U80" s="37"/>
      <c r="V80" s="37"/>
      <c r="W80" s="37"/>
      <c r="X80" s="37"/>
      <c r="Y80" s="37"/>
      <c r="Z80" s="37"/>
      <c r="AA80" s="43"/>
      <c r="AB80" s="37"/>
      <c r="AC80" s="37"/>
      <c r="AD80" s="37"/>
      <c r="AE80" s="37"/>
      <c r="AF80" s="37"/>
      <c r="AH80" s="37"/>
      <c r="AI80" s="43"/>
      <c r="AJ80" s="37"/>
      <c r="AK80" s="37"/>
      <c r="AL80" s="37"/>
      <c r="AM80" s="37"/>
      <c r="AN80" s="37"/>
      <c r="AO80" s="62"/>
      <c r="AP80" s="62"/>
      <c r="AQ80" s="62"/>
    </row>
    <row r="81" spans="1:43" s="10" customFormat="1" ht="15" outlineLevel="1">
      <c r="A81" s="37"/>
      <c r="B81" s="37"/>
      <c r="C81" s="37"/>
      <c r="D81" s="37"/>
      <c r="E81" s="37"/>
      <c r="F81" s="43"/>
      <c r="G81" s="37"/>
      <c r="H81" s="37"/>
      <c r="I81" s="37"/>
      <c r="J81" s="37"/>
      <c r="K81" s="37"/>
      <c r="L81" s="37"/>
      <c r="M81" s="37"/>
      <c r="N81" s="37"/>
      <c r="O81" s="37"/>
      <c r="P81" s="37"/>
      <c r="Q81" s="37"/>
      <c r="R81" s="37"/>
      <c r="S81" s="37"/>
      <c r="T81" s="43"/>
      <c r="U81" s="37"/>
      <c r="V81" s="37"/>
      <c r="W81" s="37"/>
      <c r="X81" s="37"/>
      <c r="Y81" s="37"/>
      <c r="Z81" s="37"/>
      <c r="AA81" s="43"/>
      <c r="AB81" s="37"/>
      <c r="AC81" s="37"/>
      <c r="AD81" s="37"/>
      <c r="AE81" s="37"/>
      <c r="AF81" s="37"/>
      <c r="AH81" s="37"/>
      <c r="AI81" s="43"/>
      <c r="AJ81" s="37"/>
      <c r="AK81" s="37"/>
      <c r="AL81" s="37"/>
      <c r="AM81" s="37"/>
      <c r="AN81" s="37"/>
      <c r="AO81" s="62"/>
      <c r="AP81" s="62"/>
      <c r="AQ81" s="62"/>
    </row>
    <row r="82" spans="1:43" s="10" customFormat="1" ht="15" outlineLevel="1">
      <c r="A82" s="67" t="s">
        <v>955</v>
      </c>
      <c r="B82" s="61" t="s">
        <v>1110</v>
      </c>
      <c r="C82" s="37"/>
      <c r="D82" s="38"/>
      <c r="E82" s="37"/>
      <c r="F82" s="43"/>
      <c r="G82" s="37"/>
      <c r="H82" s="37"/>
      <c r="I82" s="37"/>
      <c r="J82" s="37"/>
      <c r="K82" s="37"/>
      <c r="L82" s="37"/>
      <c r="M82" s="37"/>
      <c r="N82" s="37"/>
      <c r="O82" s="37"/>
      <c r="P82" s="37"/>
      <c r="Q82" s="37"/>
      <c r="R82" s="1080"/>
      <c r="S82" s="1080"/>
      <c r="T82" s="1080"/>
      <c r="U82" s="1080"/>
      <c r="V82" s="1080"/>
      <c r="W82" s="1080"/>
      <c r="X82" s="1080"/>
      <c r="Y82" s="37"/>
      <c r="Z82" s="1080"/>
      <c r="AA82" s="1080"/>
      <c r="AB82" s="1080"/>
      <c r="AC82" s="1080"/>
      <c r="AD82" s="1080"/>
      <c r="AE82" s="1080"/>
      <c r="AF82" s="1080"/>
      <c r="AH82" s="1080"/>
      <c r="AI82" s="1080"/>
      <c r="AJ82" s="1080"/>
      <c r="AK82" s="1080"/>
      <c r="AL82" s="1080"/>
      <c r="AM82" s="1080"/>
      <c r="AN82" s="37"/>
      <c r="AO82" s="1087"/>
      <c r="AP82" s="1087"/>
      <c r="AQ82" s="1087"/>
    </row>
    <row r="83" spans="1:43" s="10" customFormat="1" ht="15" outlineLevel="1">
      <c r="A83" s="37"/>
      <c r="B83" s="37"/>
      <c r="C83" s="77"/>
      <c r="D83" s="77"/>
      <c r="E83" s="37"/>
      <c r="F83" s="43"/>
      <c r="G83" s="37"/>
      <c r="H83" s="37"/>
      <c r="I83" s="37"/>
      <c r="J83" s="37"/>
      <c r="K83" s="37"/>
      <c r="L83" s="37"/>
      <c r="M83" s="37"/>
      <c r="N83" s="37"/>
      <c r="O83" s="37"/>
      <c r="P83" s="37"/>
      <c r="Q83" s="37"/>
      <c r="R83" s="1078"/>
      <c r="S83" s="1078"/>
      <c r="T83" s="1078"/>
      <c r="U83" s="1078"/>
      <c r="V83" s="1078"/>
      <c r="W83" s="1078"/>
      <c r="X83" s="1078"/>
      <c r="Y83" s="37"/>
      <c r="Z83" s="1078"/>
      <c r="AA83" s="1078"/>
      <c r="AB83" s="1078"/>
      <c r="AC83" s="1078"/>
      <c r="AD83" s="1078"/>
      <c r="AE83" s="1078"/>
      <c r="AF83" s="1078"/>
      <c r="AH83" s="1083"/>
      <c r="AI83" s="1083"/>
      <c r="AJ83" s="1083"/>
      <c r="AK83" s="1083"/>
      <c r="AL83" s="1083"/>
      <c r="AM83" s="1083"/>
      <c r="AN83" s="37"/>
      <c r="AO83" s="1085"/>
      <c r="AP83" s="1088"/>
      <c r="AQ83" s="1088"/>
    </row>
    <row r="84" spans="1:43" s="10" customFormat="1" ht="15" outlineLevel="1">
      <c r="A84" s="38">
        <v>300</v>
      </c>
      <c r="B84" s="67" t="s">
        <v>1109</v>
      </c>
      <c r="C84" s="78"/>
      <c r="D84" s="78"/>
      <c r="E84" s="37"/>
      <c r="F84" s="61"/>
      <c r="G84" s="37"/>
      <c r="H84" s="37"/>
      <c r="I84" s="37"/>
      <c r="J84" s="37"/>
      <c r="K84" s="37"/>
      <c r="L84" s="37"/>
      <c r="M84" s="37"/>
      <c r="N84" s="37"/>
      <c r="O84" s="37"/>
      <c r="P84" s="37"/>
      <c r="Q84" s="37"/>
      <c r="R84" s="1079"/>
      <c r="S84" s="1079"/>
      <c r="T84" s="1079"/>
      <c r="U84" s="1079"/>
      <c r="V84" s="1079"/>
      <c r="W84" s="1079"/>
      <c r="X84" s="1079"/>
      <c r="Y84" s="37"/>
      <c r="Z84" s="1079"/>
      <c r="AA84" s="1079"/>
      <c r="AB84" s="1079"/>
      <c r="AC84" s="1079"/>
      <c r="AD84" s="1079"/>
      <c r="AE84" s="1079"/>
      <c r="AF84" s="1079"/>
      <c r="AH84" s="1084"/>
      <c r="AI84" s="1084"/>
      <c r="AJ84" s="1084"/>
      <c r="AK84" s="1084"/>
      <c r="AL84" s="1084"/>
      <c r="AM84" s="1084"/>
      <c r="AN84" s="37"/>
      <c r="AO84" s="1086"/>
      <c r="AP84" s="1086"/>
      <c r="AQ84" s="1086"/>
    </row>
    <row r="85" spans="1:43" s="10" customFormat="1" ht="15" outlineLevel="1">
      <c r="A85" s="37"/>
      <c r="B85" s="37"/>
      <c r="C85" s="77"/>
      <c r="D85" s="77"/>
      <c r="E85" s="37"/>
      <c r="F85" s="43"/>
      <c r="G85" s="37"/>
      <c r="H85" s="37"/>
      <c r="I85" s="37"/>
      <c r="J85" s="37"/>
      <c r="K85" s="37"/>
      <c r="L85" s="37"/>
      <c r="M85" s="37"/>
      <c r="N85" s="37"/>
      <c r="O85" s="37"/>
      <c r="P85" s="37"/>
      <c r="Q85" s="37"/>
      <c r="R85" s="1078"/>
      <c r="S85" s="1078"/>
      <c r="T85" s="1078"/>
      <c r="U85" s="1078"/>
      <c r="V85" s="1078"/>
      <c r="W85" s="1078"/>
      <c r="X85" s="1078"/>
      <c r="Y85" s="37"/>
      <c r="Z85" s="1078"/>
      <c r="AA85" s="1078"/>
      <c r="AB85" s="1078"/>
      <c r="AC85" s="1078"/>
      <c r="AD85" s="1078"/>
      <c r="AE85" s="1078"/>
      <c r="AF85" s="1078"/>
      <c r="AH85" s="1083"/>
      <c r="AI85" s="1084"/>
      <c r="AJ85" s="1084"/>
      <c r="AK85" s="1084"/>
      <c r="AL85" s="1084"/>
      <c r="AM85" s="1084"/>
      <c r="AN85" s="37"/>
      <c r="AO85" s="1085"/>
      <c r="AP85" s="1086"/>
      <c r="AQ85" s="1086"/>
    </row>
    <row r="86" spans="1:43" s="10" customFormat="1" ht="15" outlineLevel="1">
      <c r="A86" s="38">
        <v>310</v>
      </c>
      <c r="B86" s="61" t="s">
        <v>1108</v>
      </c>
      <c r="C86" s="78"/>
      <c r="D86" s="78"/>
      <c r="E86" s="37"/>
      <c r="F86" s="61"/>
      <c r="G86" s="37"/>
      <c r="H86" s="37"/>
      <c r="I86" s="37"/>
      <c r="J86" s="37"/>
      <c r="K86" s="37"/>
      <c r="L86" s="37"/>
      <c r="M86" s="37"/>
      <c r="N86" s="37"/>
      <c r="O86" s="37"/>
      <c r="P86" s="37"/>
      <c r="Q86" s="37"/>
      <c r="R86" s="1079"/>
      <c r="S86" s="1079"/>
      <c r="T86" s="1079"/>
      <c r="U86" s="1079"/>
      <c r="V86" s="1079"/>
      <c r="W86" s="1079"/>
      <c r="X86" s="1079"/>
      <c r="Y86" s="37"/>
      <c r="Z86" s="1079"/>
      <c r="AA86" s="1079"/>
      <c r="AB86" s="1079"/>
      <c r="AC86" s="1079"/>
      <c r="AD86" s="1079"/>
      <c r="AE86" s="1079"/>
      <c r="AF86" s="1079"/>
      <c r="AH86" s="1084"/>
      <c r="AI86" s="1084"/>
      <c r="AJ86" s="1084"/>
      <c r="AK86" s="1084"/>
      <c r="AL86" s="1084"/>
      <c r="AM86" s="1084"/>
      <c r="AN86" s="37"/>
      <c r="AO86" s="1086"/>
      <c r="AP86" s="1086"/>
      <c r="AQ86" s="1086"/>
    </row>
    <row r="87" spans="1:43" s="10" customFormat="1" ht="15" outlineLevel="1">
      <c r="A87" s="37">
        <v>311</v>
      </c>
      <c r="B87" s="37"/>
      <c r="C87" s="43" t="s">
        <v>1106</v>
      </c>
      <c r="D87" s="77"/>
      <c r="E87" s="37"/>
      <c r="F87" s="43"/>
      <c r="G87" s="37"/>
      <c r="H87" s="37"/>
      <c r="I87" s="37"/>
      <c r="J87" s="37"/>
      <c r="K87" s="37"/>
      <c r="L87" s="37"/>
      <c r="M87" s="37"/>
      <c r="N87" s="37"/>
      <c r="O87" s="37"/>
      <c r="P87" s="37"/>
      <c r="Q87" s="37"/>
      <c r="R87" s="1078"/>
      <c r="S87" s="1078"/>
      <c r="T87" s="1078"/>
      <c r="U87" s="1078"/>
      <c r="V87" s="1078"/>
      <c r="W87" s="1078"/>
      <c r="X87" s="1078"/>
      <c r="Y87" s="37"/>
      <c r="Z87" s="1078"/>
      <c r="AA87" s="1078"/>
      <c r="AB87" s="1078"/>
      <c r="AC87" s="1078"/>
      <c r="AD87" s="1078"/>
      <c r="AE87" s="1078"/>
      <c r="AF87" s="1078"/>
      <c r="AH87" s="1083"/>
      <c r="AI87" s="1084"/>
      <c r="AJ87" s="1084"/>
      <c r="AK87" s="1084"/>
      <c r="AL87" s="1084"/>
      <c r="AM87" s="1084"/>
      <c r="AN87" s="37"/>
      <c r="AO87" s="1085"/>
      <c r="AP87" s="1086"/>
      <c r="AQ87" s="1086"/>
    </row>
    <row r="88" spans="1:43" s="10" customFormat="1" ht="15" outlineLevel="1">
      <c r="A88" s="37">
        <v>312</v>
      </c>
      <c r="B88" s="37"/>
      <c r="C88" s="43" t="s">
        <v>1105</v>
      </c>
      <c r="D88" s="77"/>
      <c r="E88" s="37"/>
      <c r="F88" s="43"/>
      <c r="G88" s="37"/>
      <c r="H88" s="37"/>
      <c r="I88" s="37"/>
      <c r="J88" s="37"/>
      <c r="K88" s="37"/>
      <c r="L88" s="37"/>
      <c r="M88" s="37"/>
      <c r="N88" s="37"/>
      <c r="O88" s="37"/>
      <c r="P88" s="37"/>
      <c r="Q88" s="37"/>
      <c r="R88" s="1078"/>
      <c r="S88" s="1078"/>
      <c r="T88" s="1078"/>
      <c r="U88" s="1078"/>
      <c r="V88" s="1078"/>
      <c r="W88" s="1078"/>
      <c r="X88" s="1078"/>
      <c r="Y88" s="37"/>
      <c r="Z88" s="1078"/>
      <c r="AA88" s="1078"/>
      <c r="AB88" s="1078"/>
      <c r="AC88" s="1078"/>
      <c r="AD88" s="1078"/>
      <c r="AE88" s="1078"/>
      <c r="AF88" s="1078"/>
      <c r="AH88" s="1083"/>
      <c r="AI88" s="1084"/>
      <c r="AJ88" s="1084"/>
      <c r="AK88" s="1084"/>
      <c r="AL88" s="1084"/>
      <c r="AM88" s="1084"/>
      <c r="AN88" s="37"/>
      <c r="AO88" s="1085"/>
      <c r="AP88" s="1086"/>
      <c r="AQ88" s="1086"/>
    </row>
    <row r="89" spans="1:43" s="10" customFormat="1" ht="15" outlineLevel="1">
      <c r="A89" s="37">
        <v>313</v>
      </c>
      <c r="B89" s="37"/>
      <c r="C89" s="43" t="s">
        <v>1104</v>
      </c>
      <c r="D89" s="77"/>
      <c r="E89" s="37"/>
      <c r="F89" s="43"/>
      <c r="G89" s="37"/>
      <c r="H89" s="37"/>
      <c r="I89" s="37"/>
      <c r="J89" s="37"/>
      <c r="K89" s="37"/>
      <c r="L89" s="37"/>
      <c r="M89" s="37"/>
      <c r="N89" s="37"/>
      <c r="O89" s="37"/>
      <c r="P89" s="37"/>
      <c r="Q89" s="37"/>
      <c r="R89" s="1078"/>
      <c r="S89" s="1078"/>
      <c r="T89" s="1078"/>
      <c r="U89" s="1078"/>
      <c r="V89" s="1078"/>
      <c r="W89" s="1078"/>
      <c r="X89" s="1078"/>
      <c r="Y89" s="37"/>
      <c r="Z89" s="1078"/>
      <c r="AA89" s="1078"/>
      <c r="AB89" s="1078"/>
      <c r="AC89" s="1078"/>
      <c r="AD89" s="1078"/>
      <c r="AE89" s="1078"/>
      <c r="AF89" s="1078"/>
      <c r="AH89" s="1083"/>
      <c r="AI89" s="1084"/>
      <c r="AJ89" s="1084"/>
      <c r="AK89" s="1084"/>
      <c r="AL89" s="1084"/>
      <c r="AM89" s="1084"/>
      <c r="AN89" s="37"/>
      <c r="AO89" s="1085"/>
      <c r="AP89" s="1086"/>
      <c r="AQ89" s="1086"/>
    </row>
    <row r="90" spans="1:43" s="10" customFormat="1" ht="15" outlineLevel="1">
      <c r="A90" s="37">
        <v>314</v>
      </c>
      <c r="B90" s="37"/>
      <c r="C90" s="43" t="s">
        <v>1103</v>
      </c>
      <c r="D90" s="77"/>
      <c r="E90" s="37"/>
      <c r="F90" s="43"/>
      <c r="G90" s="37"/>
      <c r="H90" s="37"/>
      <c r="I90" s="37"/>
      <c r="J90" s="37"/>
      <c r="K90" s="37"/>
      <c r="L90" s="37"/>
      <c r="M90" s="37"/>
      <c r="N90" s="37"/>
      <c r="O90" s="37"/>
      <c r="P90" s="37"/>
      <c r="Q90" s="37"/>
      <c r="R90" s="1078"/>
      <c r="S90" s="1078"/>
      <c r="T90" s="1078"/>
      <c r="U90" s="1078"/>
      <c r="V90" s="1078"/>
      <c r="W90" s="1078"/>
      <c r="X90" s="1078"/>
      <c r="Y90" s="37"/>
      <c r="Z90" s="1078"/>
      <c r="AA90" s="1078"/>
      <c r="AB90" s="1078"/>
      <c r="AC90" s="1078"/>
      <c r="AD90" s="1078"/>
      <c r="AE90" s="1078"/>
      <c r="AF90" s="1078"/>
      <c r="AH90" s="1083"/>
      <c r="AI90" s="1084"/>
      <c r="AJ90" s="1084"/>
      <c r="AK90" s="1084"/>
      <c r="AL90" s="1084"/>
      <c r="AM90" s="1084"/>
      <c r="AN90" s="37"/>
      <c r="AO90" s="1085"/>
      <c r="AP90" s="1086"/>
      <c r="AQ90" s="1086"/>
    </row>
    <row r="91" spans="1:43" s="10" customFormat="1" ht="15" outlineLevel="1">
      <c r="A91" s="37">
        <v>315</v>
      </c>
      <c r="B91" s="37"/>
      <c r="C91" s="43" t="s">
        <v>1102</v>
      </c>
      <c r="D91" s="77"/>
      <c r="E91" s="37"/>
      <c r="F91" s="43"/>
      <c r="G91" s="37"/>
      <c r="H91" s="37"/>
      <c r="I91" s="37"/>
      <c r="J91" s="37"/>
      <c r="K91" s="37"/>
      <c r="L91" s="37"/>
      <c r="M91" s="37"/>
      <c r="N91" s="37"/>
      <c r="O91" s="37"/>
      <c r="P91" s="37"/>
      <c r="Q91" s="37"/>
      <c r="R91" s="1078"/>
      <c r="S91" s="1078"/>
      <c r="T91" s="1078"/>
      <c r="U91" s="1078"/>
      <c r="V91" s="1078"/>
      <c r="W91" s="1078"/>
      <c r="X91" s="1078"/>
      <c r="Y91" s="37"/>
      <c r="Z91" s="1078"/>
      <c r="AA91" s="1078"/>
      <c r="AB91" s="1078"/>
      <c r="AC91" s="1078"/>
      <c r="AD91" s="1078"/>
      <c r="AE91" s="1078"/>
      <c r="AF91" s="1078"/>
      <c r="AH91" s="1083"/>
      <c r="AI91" s="1084"/>
      <c r="AJ91" s="1084"/>
      <c r="AK91" s="1084"/>
      <c r="AL91" s="1084"/>
      <c r="AM91" s="1084"/>
      <c r="AN91" s="37"/>
      <c r="AO91" s="1085"/>
      <c r="AP91" s="1086"/>
      <c r="AQ91" s="1086"/>
    </row>
    <row r="92" spans="1:43" s="10" customFormat="1" ht="15" outlineLevel="1">
      <c r="A92" s="37">
        <v>316</v>
      </c>
      <c r="B92" s="37"/>
      <c r="C92" s="43" t="s">
        <v>1101</v>
      </c>
      <c r="D92" s="77"/>
      <c r="E92" s="37"/>
      <c r="F92" s="43"/>
      <c r="G92" s="37"/>
      <c r="H92" s="37"/>
      <c r="I92" s="37"/>
      <c r="J92" s="37"/>
      <c r="K92" s="37"/>
      <c r="L92" s="37"/>
      <c r="M92" s="37"/>
      <c r="N92" s="37"/>
      <c r="O92" s="37"/>
      <c r="P92" s="37"/>
      <c r="Q92" s="37"/>
      <c r="R92" s="1078"/>
      <c r="S92" s="1078"/>
      <c r="T92" s="1078"/>
      <c r="U92" s="1078"/>
      <c r="V92" s="1078"/>
      <c r="W92" s="1078"/>
      <c r="X92" s="1078"/>
      <c r="Y92" s="37"/>
      <c r="Z92" s="1078"/>
      <c r="AA92" s="1078"/>
      <c r="AB92" s="1078"/>
      <c r="AC92" s="1078"/>
      <c r="AD92" s="1078"/>
      <c r="AE92" s="1078"/>
      <c r="AF92" s="1078"/>
      <c r="AH92" s="1083"/>
      <c r="AI92" s="1084"/>
      <c r="AJ92" s="1084"/>
      <c r="AK92" s="1084"/>
      <c r="AL92" s="1084"/>
      <c r="AM92" s="1084"/>
      <c r="AN92" s="37"/>
      <c r="AO92" s="1085"/>
      <c r="AP92" s="1086"/>
      <c r="AQ92" s="1086"/>
    </row>
    <row r="93" spans="1:43" s="10" customFormat="1" ht="15" outlineLevel="1">
      <c r="A93" s="37">
        <v>317</v>
      </c>
      <c r="B93" s="37"/>
      <c r="C93" s="43" t="s">
        <v>1100</v>
      </c>
      <c r="D93" s="77"/>
      <c r="E93" s="37"/>
      <c r="F93" s="43"/>
      <c r="G93" s="37"/>
      <c r="H93" s="37"/>
      <c r="I93" s="37"/>
      <c r="J93" s="37"/>
      <c r="K93" s="37"/>
      <c r="L93" s="37"/>
      <c r="M93" s="37"/>
      <c r="N93" s="37"/>
      <c r="O93" s="37"/>
      <c r="P93" s="37"/>
      <c r="Q93" s="37"/>
      <c r="R93" s="1078"/>
      <c r="S93" s="1078"/>
      <c r="T93" s="1078"/>
      <c r="U93" s="1078"/>
      <c r="V93" s="1078"/>
      <c r="W93" s="1078"/>
      <c r="X93" s="1078"/>
      <c r="Y93" s="37"/>
      <c r="Z93" s="1078"/>
      <c r="AA93" s="1078"/>
      <c r="AB93" s="1078"/>
      <c r="AC93" s="1078"/>
      <c r="AD93" s="1078"/>
      <c r="AE93" s="1078"/>
      <c r="AF93" s="1078"/>
      <c r="AH93" s="1083"/>
      <c r="AI93" s="1084"/>
      <c r="AJ93" s="1084"/>
      <c r="AK93" s="1084"/>
      <c r="AL93" s="1084"/>
      <c r="AM93" s="1084"/>
      <c r="AN93" s="37"/>
      <c r="AO93" s="1085"/>
      <c r="AP93" s="1086"/>
      <c r="AQ93" s="1086"/>
    </row>
    <row r="94" spans="1:43" s="10" customFormat="1" ht="15" outlineLevel="1">
      <c r="A94" s="37">
        <v>318</v>
      </c>
      <c r="B94" s="37"/>
      <c r="C94" s="43" t="s">
        <v>1099</v>
      </c>
      <c r="D94" s="77"/>
      <c r="E94" s="37"/>
      <c r="F94" s="43"/>
      <c r="G94" s="37"/>
      <c r="H94" s="37"/>
      <c r="I94" s="37"/>
      <c r="J94" s="37"/>
      <c r="K94" s="37"/>
      <c r="L94" s="37"/>
      <c r="M94" s="37"/>
      <c r="N94" s="37"/>
      <c r="O94" s="37"/>
      <c r="P94" s="37"/>
      <c r="Q94" s="37"/>
      <c r="R94" s="1078"/>
      <c r="S94" s="1078"/>
      <c r="T94" s="1078"/>
      <c r="U94" s="1078"/>
      <c r="V94" s="1078"/>
      <c r="W94" s="1078"/>
      <c r="X94" s="1078"/>
      <c r="Y94" s="37"/>
      <c r="Z94" s="1078"/>
      <c r="AA94" s="1078"/>
      <c r="AB94" s="1078"/>
      <c r="AC94" s="1078"/>
      <c r="AD94" s="1078"/>
      <c r="AE94" s="1078"/>
      <c r="AF94" s="1078"/>
      <c r="AH94" s="1083"/>
      <c r="AI94" s="1084"/>
      <c r="AJ94" s="1084"/>
      <c r="AK94" s="1084"/>
      <c r="AL94" s="1084"/>
      <c r="AM94" s="1084"/>
      <c r="AN94" s="37"/>
      <c r="AO94" s="1085"/>
      <c r="AP94" s="1086"/>
      <c r="AQ94" s="1086"/>
    </row>
    <row r="95" spans="1:43" s="10" customFormat="1" ht="15" outlineLevel="1">
      <c r="A95" s="37">
        <v>319</v>
      </c>
      <c r="B95" s="37"/>
      <c r="C95" s="43" t="s">
        <v>1098</v>
      </c>
      <c r="D95" s="77"/>
      <c r="E95" s="37"/>
      <c r="F95" s="43"/>
      <c r="G95" s="37"/>
      <c r="H95" s="37"/>
      <c r="I95" s="37"/>
      <c r="J95" s="37"/>
      <c r="K95" s="37"/>
      <c r="L95" s="37"/>
      <c r="M95" s="37"/>
      <c r="N95" s="37"/>
      <c r="O95" s="37"/>
      <c r="P95" s="37"/>
      <c r="Q95" s="37"/>
      <c r="R95" s="1078"/>
      <c r="S95" s="1078"/>
      <c r="T95" s="1078"/>
      <c r="U95" s="1078"/>
      <c r="V95" s="1078"/>
      <c r="W95" s="1078"/>
      <c r="X95" s="1078"/>
      <c r="Y95" s="37"/>
      <c r="Z95" s="1078"/>
      <c r="AA95" s="1078"/>
      <c r="AB95" s="1078"/>
      <c r="AC95" s="1078"/>
      <c r="AD95" s="1078"/>
      <c r="AE95" s="1078"/>
      <c r="AF95" s="1078"/>
      <c r="AH95" s="1083"/>
      <c r="AI95" s="1084"/>
      <c r="AJ95" s="1084"/>
      <c r="AK95" s="1084"/>
      <c r="AL95" s="1084"/>
      <c r="AM95" s="1084"/>
      <c r="AN95" s="37"/>
      <c r="AO95" s="1085"/>
      <c r="AP95" s="1086"/>
      <c r="AQ95" s="1086"/>
    </row>
    <row r="96" spans="1:43" s="10" customFormat="1" ht="15" outlineLevel="1">
      <c r="A96" s="37"/>
      <c r="B96" s="37"/>
      <c r="C96" s="77"/>
      <c r="D96" s="77"/>
      <c r="E96" s="37"/>
      <c r="F96" s="43"/>
      <c r="G96" s="37"/>
      <c r="H96" s="37"/>
      <c r="I96" s="37"/>
      <c r="J96" s="37"/>
      <c r="K96" s="37"/>
      <c r="L96" s="37"/>
      <c r="M96" s="37"/>
      <c r="N96" s="37"/>
      <c r="O96" s="37"/>
      <c r="P96" s="37"/>
      <c r="Q96" s="37"/>
      <c r="R96" s="1078"/>
      <c r="S96" s="1078"/>
      <c r="T96" s="1078"/>
      <c r="U96" s="1078"/>
      <c r="V96" s="1078"/>
      <c r="W96" s="1078"/>
      <c r="X96" s="1078"/>
      <c r="Y96" s="37"/>
      <c r="Z96" s="1078"/>
      <c r="AA96" s="1078"/>
      <c r="AB96" s="1078"/>
      <c r="AC96" s="1078"/>
      <c r="AD96" s="1078"/>
      <c r="AE96" s="1078"/>
      <c r="AF96" s="1078"/>
      <c r="AH96" s="1083"/>
      <c r="AI96" s="1084"/>
      <c r="AJ96" s="1084"/>
      <c r="AK96" s="1084"/>
      <c r="AL96" s="1084"/>
      <c r="AM96" s="1084"/>
      <c r="AN96" s="37"/>
      <c r="AO96" s="1085"/>
      <c r="AP96" s="1086"/>
      <c r="AQ96" s="1086"/>
    </row>
    <row r="97" spans="1:43" s="10" customFormat="1" ht="15" outlineLevel="1">
      <c r="A97" s="38">
        <v>320</v>
      </c>
      <c r="B97" s="61" t="s">
        <v>1097</v>
      </c>
      <c r="C97" s="78"/>
      <c r="D97" s="78"/>
      <c r="E97" s="37"/>
      <c r="F97" s="61"/>
      <c r="G97" s="37"/>
      <c r="H97" s="37"/>
      <c r="I97" s="37"/>
      <c r="J97" s="37"/>
      <c r="K97" s="37"/>
      <c r="L97" s="37"/>
      <c r="M97" s="37"/>
      <c r="N97" s="37"/>
      <c r="O97" s="37"/>
      <c r="P97" s="37"/>
      <c r="Q97" s="37"/>
      <c r="R97" s="1079"/>
      <c r="S97" s="1079"/>
      <c r="T97" s="1079"/>
      <c r="U97" s="1079"/>
      <c r="V97" s="1079"/>
      <c r="W97" s="1079"/>
      <c r="X97" s="1079"/>
      <c r="Y97" s="37"/>
      <c r="Z97" s="1079"/>
      <c r="AA97" s="1079"/>
      <c r="AB97" s="1079"/>
      <c r="AC97" s="1079"/>
      <c r="AD97" s="1079"/>
      <c r="AE97" s="1079"/>
      <c r="AF97" s="1079"/>
      <c r="AH97" s="1084"/>
      <c r="AI97" s="1084"/>
      <c r="AJ97" s="1084"/>
      <c r="AK97" s="1084"/>
      <c r="AL97" s="1084"/>
      <c r="AM97" s="1084"/>
      <c r="AN97" s="37"/>
      <c r="AO97" s="1086"/>
      <c r="AP97" s="1086"/>
      <c r="AQ97" s="1086"/>
    </row>
    <row r="98" spans="1:43" s="10" customFormat="1" ht="15" outlineLevel="1">
      <c r="A98" s="37">
        <v>321</v>
      </c>
      <c r="B98" s="37"/>
      <c r="C98" s="43" t="s">
        <v>1096</v>
      </c>
      <c r="D98" s="77"/>
      <c r="E98" s="37"/>
      <c r="F98" s="43"/>
      <c r="G98" s="37"/>
      <c r="H98" s="37"/>
      <c r="I98" s="37"/>
      <c r="J98" s="37"/>
      <c r="K98" s="37"/>
      <c r="L98" s="37"/>
      <c r="M98" s="37"/>
      <c r="N98" s="37"/>
      <c r="O98" s="37"/>
      <c r="P98" s="37"/>
      <c r="Q98" s="37"/>
      <c r="R98" s="1078"/>
      <c r="S98" s="1078"/>
      <c r="T98" s="1078"/>
      <c r="U98" s="1078"/>
      <c r="V98" s="1078"/>
      <c r="W98" s="1078"/>
      <c r="X98" s="1078"/>
      <c r="Y98" s="37"/>
      <c r="Z98" s="1078"/>
      <c r="AA98" s="1078"/>
      <c r="AB98" s="1078"/>
      <c r="AC98" s="1078"/>
      <c r="AD98" s="1078"/>
      <c r="AE98" s="1078"/>
      <c r="AF98" s="1078"/>
      <c r="AH98" s="1083"/>
      <c r="AI98" s="1084"/>
      <c r="AJ98" s="1084"/>
      <c r="AK98" s="1084"/>
      <c r="AL98" s="1084"/>
      <c r="AM98" s="1084"/>
      <c r="AN98" s="37"/>
      <c r="AO98" s="1085"/>
      <c r="AP98" s="1086"/>
      <c r="AQ98" s="1086"/>
    </row>
    <row r="99" spans="1:43" s="10" customFormat="1" ht="15" outlineLevel="1">
      <c r="A99" s="37">
        <v>322</v>
      </c>
      <c r="B99" s="37"/>
      <c r="C99" s="43" t="s">
        <v>1095</v>
      </c>
      <c r="D99" s="77"/>
      <c r="E99" s="37"/>
      <c r="F99" s="43"/>
      <c r="G99" s="37"/>
      <c r="H99" s="37"/>
      <c r="I99" s="37"/>
      <c r="J99" s="37"/>
      <c r="K99" s="37"/>
      <c r="L99" s="37"/>
      <c r="M99" s="37"/>
      <c r="N99" s="37"/>
      <c r="O99" s="37"/>
      <c r="P99" s="37"/>
      <c r="Q99" s="37"/>
      <c r="R99" s="1078"/>
      <c r="S99" s="1078"/>
      <c r="T99" s="1078"/>
      <c r="U99" s="1078"/>
      <c r="V99" s="1078"/>
      <c r="W99" s="1078"/>
      <c r="X99" s="1078"/>
      <c r="Y99" s="37"/>
      <c r="Z99" s="1078"/>
      <c r="AA99" s="1078"/>
      <c r="AB99" s="1078"/>
      <c r="AC99" s="1078"/>
      <c r="AD99" s="1078"/>
      <c r="AE99" s="1078"/>
      <c r="AF99" s="1078"/>
      <c r="AH99" s="1083"/>
      <c r="AI99" s="1084"/>
      <c r="AJ99" s="1084"/>
      <c r="AK99" s="1084"/>
      <c r="AL99" s="1084"/>
      <c r="AM99" s="1084"/>
      <c r="AN99" s="37"/>
      <c r="AO99" s="1085"/>
      <c r="AP99" s="1086"/>
      <c r="AQ99" s="1086"/>
    </row>
    <row r="100" spans="1:43" s="10" customFormat="1" ht="15" outlineLevel="1">
      <c r="A100" s="37">
        <v>323</v>
      </c>
      <c r="B100" s="37"/>
      <c r="C100" s="43" t="s">
        <v>1094</v>
      </c>
      <c r="D100" s="77"/>
      <c r="E100" s="37"/>
      <c r="F100" s="43"/>
      <c r="G100" s="37"/>
      <c r="H100" s="37"/>
      <c r="I100" s="37"/>
      <c r="J100" s="37"/>
      <c r="K100" s="37"/>
      <c r="L100" s="37"/>
      <c r="M100" s="37"/>
      <c r="N100" s="37"/>
      <c r="O100" s="37"/>
      <c r="P100" s="37"/>
      <c r="Q100" s="37"/>
      <c r="R100" s="1078"/>
      <c r="S100" s="1078"/>
      <c r="T100" s="1078"/>
      <c r="U100" s="1078"/>
      <c r="V100" s="1078"/>
      <c r="W100" s="1078"/>
      <c r="X100" s="1078"/>
      <c r="Y100" s="37"/>
      <c r="Z100" s="1078"/>
      <c r="AA100" s="1078"/>
      <c r="AB100" s="1078"/>
      <c r="AC100" s="1078"/>
      <c r="AD100" s="1078"/>
      <c r="AE100" s="1078"/>
      <c r="AF100" s="1078"/>
      <c r="AH100" s="1083"/>
      <c r="AI100" s="1084"/>
      <c r="AJ100" s="1084"/>
      <c r="AK100" s="1084"/>
      <c r="AL100" s="1084"/>
      <c r="AM100" s="1084"/>
      <c r="AN100" s="37"/>
      <c r="AO100" s="1085"/>
      <c r="AP100" s="1086"/>
      <c r="AQ100" s="1086"/>
    </row>
    <row r="101" spans="1:43" s="10" customFormat="1" ht="15" outlineLevel="1">
      <c r="A101" s="37"/>
      <c r="B101" s="37"/>
      <c r="C101" s="77"/>
      <c r="D101" s="77"/>
      <c r="E101" s="37"/>
      <c r="F101" s="43"/>
      <c r="G101" s="37"/>
      <c r="H101" s="37"/>
      <c r="I101" s="37"/>
      <c r="J101" s="37"/>
      <c r="K101" s="37"/>
      <c r="L101" s="37"/>
      <c r="M101" s="37"/>
      <c r="N101" s="37"/>
      <c r="O101" s="37"/>
      <c r="P101" s="37"/>
      <c r="Q101" s="37"/>
      <c r="R101" s="1078"/>
      <c r="S101" s="1078"/>
      <c r="T101" s="1078"/>
      <c r="U101" s="1078"/>
      <c r="V101" s="1078"/>
      <c r="W101" s="1078"/>
      <c r="X101" s="1078"/>
      <c r="Y101" s="37"/>
      <c r="Z101" s="1078"/>
      <c r="AA101" s="1078"/>
      <c r="AB101" s="1078"/>
      <c r="AC101" s="1078"/>
      <c r="AD101" s="1078"/>
      <c r="AE101" s="1078"/>
      <c r="AF101" s="1078"/>
      <c r="AH101" s="1083"/>
      <c r="AI101" s="1084"/>
      <c r="AJ101" s="1084"/>
      <c r="AK101" s="1084"/>
      <c r="AL101" s="1084"/>
      <c r="AM101" s="1084"/>
      <c r="AN101" s="37"/>
      <c r="AO101" s="1085"/>
      <c r="AP101" s="1086"/>
      <c r="AQ101" s="1086"/>
    </row>
    <row r="102" spans="1:43" s="10" customFormat="1" ht="15" outlineLevel="1">
      <c r="A102" s="38">
        <v>330</v>
      </c>
      <c r="B102" s="61" t="s">
        <v>1093</v>
      </c>
      <c r="C102" s="78"/>
      <c r="D102" s="78"/>
      <c r="E102" s="37"/>
      <c r="F102" s="61"/>
      <c r="G102" s="37"/>
      <c r="H102" s="37"/>
      <c r="I102" s="37"/>
      <c r="J102" s="37"/>
      <c r="K102" s="37"/>
      <c r="L102" s="37"/>
      <c r="M102" s="37"/>
      <c r="N102" s="37"/>
      <c r="O102" s="37"/>
      <c r="P102" s="37"/>
      <c r="Q102" s="37"/>
      <c r="R102" s="1079"/>
      <c r="S102" s="1079"/>
      <c r="T102" s="1079"/>
      <c r="U102" s="1079"/>
      <c r="V102" s="1079"/>
      <c r="W102" s="1079"/>
      <c r="X102" s="1079"/>
      <c r="Y102" s="37"/>
      <c r="Z102" s="1079"/>
      <c r="AA102" s="1079"/>
      <c r="AB102" s="1079"/>
      <c r="AC102" s="1079"/>
      <c r="AD102" s="1079"/>
      <c r="AE102" s="1079"/>
      <c r="AF102" s="1079"/>
      <c r="AH102" s="1084"/>
      <c r="AI102" s="1084"/>
      <c r="AJ102" s="1084"/>
      <c r="AK102" s="1084"/>
      <c r="AL102" s="1084"/>
      <c r="AM102" s="1084"/>
      <c r="AN102" s="37"/>
      <c r="AO102" s="1086"/>
      <c r="AP102" s="1086"/>
      <c r="AQ102" s="1086"/>
    </row>
    <row r="103" spans="1:43" s="10" customFormat="1" ht="15" outlineLevel="1">
      <c r="A103" s="37">
        <v>331</v>
      </c>
      <c r="B103" s="37"/>
      <c r="C103" s="43" t="s">
        <v>1092</v>
      </c>
      <c r="D103" s="77"/>
      <c r="E103" s="37"/>
      <c r="F103" s="43"/>
      <c r="G103" s="37"/>
      <c r="H103" s="37"/>
      <c r="I103" s="37"/>
      <c r="J103" s="37"/>
      <c r="K103" s="37"/>
      <c r="L103" s="37"/>
      <c r="M103" s="37"/>
      <c r="N103" s="37"/>
      <c r="O103" s="37"/>
      <c r="P103" s="37"/>
      <c r="Q103" s="37"/>
      <c r="R103" s="1078"/>
      <c r="S103" s="1078"/>
      <c r="T103" s="1078"/>
      <c r="U103" s="1078"/>
      <c r="V103" s="1078"/>
      <c r="W103" s="1078"/>
      <c r="X103" s="1078"/>
      <c r="Y103" s="37"/>
      <c r="Z103" s="1078"/>
      <c r="AA103" s="1078"/>
      <c r="AB103" s="1078"/>
      <c r="AC103" s="1078"/>
      <c r="AD103" s="1078"/>
      <c r="AE103" s="1078"/>
      <c r="AF103" s="1078"/>
      <c r="AH103" s="1083"/>
      <c r="AI103" s="1084"/>
      <c r="AJ103" s="1084"/>
      <c r="AK103" s="1084"/>
      <c r="AL103" s="1084"/>
      <c r="AM103" s="1084"/>
      <c r="AN103" s="37"/>
      <c r="AO103" s="1085"/>
      <c r="AP103" s="1086"/>
      <c r="AQ103" s="1086"/>
    </row>
    <row r="104" spans="1:43" s="10" customFormat="1" ht="15" outlineLevel="1">
      <c r="A104" s="37">
        <v>332</v>
      </c>
      <c r="B104" s="37"/>
      <c r="C104" s="43" t="s">
        <v>1091</v>
      </c>
      <c r="D104" s="77"/>
      <c r="E104" s="37"/>
      <c r="F104" s="43"/>
      <c r="G104" s="37"/>
      <c r="H104" s="37"/>
      <c r="I104" s="37"/>
      <c r="J104" s="37"/>
      <c r="K104" s="37"/>
      <c r="L104" s="37"/>
      <c r="M104" s="37"/>
      <c r="N104" s="37"/>
      <c r="O104" s="37"/>
      <c r="P104" s="37"/>
      <c r="Q104" s="37"/>
      <c r="R104" s="1078"/>
      <c r="S104" s="1078"/>
      <c r="T104" s="1078"/>
      <c r="U104" s="1078"/>
      <c r="V104" s="1078"/>
      <c r="W104" s="1078"/>
      <c r="X104" s="1078"/>
      <c r="Y104" s="37"/>
      <c r="Z104" s="1078"/>
      <c r="AA104" s="1078"/>
      <c r="AB104" s="1078"/>
      <c r="AC104" s="1078"/>
      <c r="AD104" s="1078"/>
      <c r="AE104" s="1078"/>
      <c r="AF104" s="1078"/>
      <c r="AH104" s="1083"/>
      <c r="AI104" s="1084"/>
      <c r="AJ104" s="1084"/>
      <c r="AK104" s="1084"/>
      <c r="AL104" s="1084"/>
      <c r="AM104" s="1084"/>
      <c r="AN104" s="37"/>
      <c r="AO104" s="1085"/>
      <c r="AP104" s="1086"/>
      <c r="AQ104" s="1086"/>
    </row>
    <row r="105" spans="1:43" s="10" customFormat="1" ht="15" outlineLevel="1">
      <c r="A105" s="37">
        <v>333</v>
      </c>
      <c r="B105" s="37"/>
      <c r="C105" s="43" t="s">
        <v>1090</v>
      </c>
      <c r="D105" s="77"/>
      <c r="E105" s="37"/>
      <c r="F105" s="43"/>
      <c r="G105" s="37"/>
      <c r="H105" s="37"/>
      <c r="I105" s="37"/>
      <c r="J105" s="37"/>
      <c r="K105" s="37"/>
      <c r="L105" s="37"/>
      <c r="M105" s="37"/>
      <c r="N105" s="37"/>
      <c r="O105" s="37"/>
      <c r="P105" s="37"/>
      <c r="Q105" s="37"/>
      <c r="R105" s="1078"/>
      <c r="S105" s="1078"/>
      <c r="T105" s="1078"/>
      <c r="U105" s="1078"/>
      <c r="V105" s="1078"/>
      <c r="W105" s="1078"/>
      <c r="X105" s="1078"/>
      <c r="Y105" s="37"/>
      <c r="Z105" s="1078"/>
      <c r="AA105" s="1078"/>
      <c r="AB105" s="1078"/>
      <c r="AC105" s="1078"/>
      <c r="AD105" s="1078"/>
      <c r="AE105" s="1078"/>
      <c r="AF105" s="1078"/>
      <c r="AH105" s="1083"/>
      <c r="AI105" s="1084"/>
      <c r="AJ105" s="1084"/>
      <c r="AK105" s="1084"/>
      <c r="AL105" s="1084"/>
      <c r="AM105" s="1084"/>
      <c r="AN105" s="37"/>
      <c r="AO105" s="1085"/>
      <c r="AP105" s="1086"/>
      <c r="AQ105" s="1086"/>
    </row>
    <row r="106" spans="1:43" s="10" customFormat="1" ht="15" outlineLevel="1">
      <c r="A106" s="37"/>
      <c r="B106" s="37"/>
      <c r="C106" s="77"/>
      <c r="D106" s="77"/>
      <c r="E106" s="37"/>
      <c r="F106" s="43"/>
      <c r="G106" s="37"/>
      <c r="H106" s="37"/>
      <c r="I106" s="37"/>
      <c r="J106" s="37"/>
      <c r="K106" s="37"/>
      <c r="L106" s="37"/>
      <c r="M106" s="37"/>
      <c r="N106" s="37"/>
      <c r="O106" s="37"/>
      <c r="P106" s="37"/>
      <c r="Q106" s="37"/>
      <c r="R106" s="1078"/>
      <c r="S106" s="1078"/>
      <c r="T106" s="1078"/>
      <c r="U106" s="1078"/>
      <c r="V106" s="1078"/>
      <c r="W106" s="1078"/>
      <c r="X106" s="1078"/>
      <c r="Y106" s="37"/>
      <c r="Z106" s="1078"/>
      <c r="AA106" s="1078"/>
      <c r="AB106" s="1078"/>
      <c r="AC106" s="1078"/>
      <c r="AD106" s="1078"/>
      <c r="AE106" s="1078"/>
      <c r="AF106" s="1078"/>
      <c r="AH106" s="1083"/>
      <c r="AI106" s="1084"/>
      <c r="AJ106" s="1084"/>
      <c r="AK106" s="1084"/>
      <c r="AL106" s="1084"/>
      <c r="AM106" s="1084"/>
      <c r="AN106" s="37"/>
      <c r="AO106" s="1085"/>
      <c r="AP106" s="1086"/>
      <c r="AQ106" s="1086"/>
    </row>
    <row r="107" spans="1:43" s="10" customFormat="1" ht="15" outlineLevel="1">
      <c r="A107" s="38">
        <v>400</v>
      </c>
      <c r="B107" s="67" t="s">
        <v>1089</v>
      </c>
      <c r="C107" s="78"/>
      <c r="D107" s="78"/>
      <c r="E107" s="37"/>
      <c r="F107" s="61"/>
      <c r="G107" s="37"/>
      <c r="H107" s="37"/>
      <c r="I107" s="37"/>
      <c r="J107" s="37"/>
      <c r="K107" s="37"/>
      <c r="L107" s="37"/>
      <c r="M107" s="37"/>
      <c r="N107" s="37"/>
      <c r="O107" s="37"/>
      <c r="P107" s="37"/>
      <c r="Q107" s="37"/>
      <c r="R107" s="1079"/>
      <c r="S107" s="1079"/>
      <c r="T107" s="1079"/>
      <c r="U107" s="1079"/>
      <c r="V107" s="1079"/>
      <c r="W107" s="1079"/>
      <c r="X107" s="1079"/>
      <c r="Y107" s="37"/>
      <c r="Z107" s="1079"/>
      <c r="AA107" s="1079"/>
      <c r="AB107" s="1079"/>
      <c r="AC107" s="1079"/>
      <c r="AD107" s="1079"/>
      <c r="AE107" s="1079"/>
      <c r="AF107" s="1079"/>
      <c r="AH107" s="1084"/>
      <c r="AI107" s="1084"/>
      <c r="AJ107" s="1084"/>
      <c r="AK107" s="1084"/>
      <c r="AL107" s="1084"/>
      <c r="AM107" s="1084"/>
      <c r="AN107" s="37"/>
      <c r="AO107" s="1086"/>
      <c r="AP107" s="1086"/>
      <c r="AQ107" s="1086"/>
    </row>
    <row r="108" spans="1:43" s="10" customFormat="1" ht="15" outlineLevel="1">
      <c r="A108" s="37"/>
      <c r="B108" s="37"/>
      <c r="C108" s="77"/>
      <c r="D108" s="77"/>
      <c r="E108" s="37"/>
      <c r="F108" s="43"/>
      <c r="G108" s="37"/>
      <c r="H108" s="37"/>
      <c r="I108" s="37"/>
      <c r="J108" s="37"/>
      <c r="K108" s="37"/>
      <c r="L108" s="37"/>
      <c r="M108" s="37"/>
      <c r="N108" s="37"/>
      <c r="O108" s="37"/>
      <c r="P108" s="37"/>
      <c r="Q108" s="37"/>
      <c r="R108" s="1078"/>
      <c r="S108" s="1078"/>
      <c r="T108" s="1078"/>
      <c r="U108" s="1078"/>
      <c r="V108" s="1078"/>
      <c r="W108" s="1078"/>
      <c r="X108" s="1078"/>
      <c r="Y108" s="37"/>
      <c r="Z108" s="1078"/>
      <c r="AA108" s="1078"/>
      <c r="AB108" s="1078"/>
      <c r="AC108" s="1078"/>
      <c r="AD108" s="1078"/>
      <c r="AE108" s="1078"/>
      <c r="AF108" s="1078"/>
      <c r="AH108" s="1083"/>
      <c r="AI108" s="1084"/>
      <c r="AJ108" s="1084"/>
      <c r="AK108" s="1084"/>
      <c r="AL108" s="1084"/>
      <c r="AM108" s="1084"/>
      <c r="AN108" s="37"/>
      <c r="AO108" s="1085"/>
      <c r="AP108" s="1086"/>
      <c r="AQ108" s="1086"/>
    </row>
    <row r="109" spans="1:43" s="10" customFormat="1" ht="15" outlineLevel="1">
      <c r="A109" s="38">
        <v>410</v>
      </c>
      <c r="B109" s="61" t="s">
        <v>1088</v>
      </c>
      <c r="C109" s="78"/>
      <c r="D109" s="78"/>
      <c r="E109" s="37"/>
      <c r="F109" s="61"/>
      <c r="G109" s="37"/>
      <c r="H109" s="37"/>
      <c r="I109" s="37"/>
      <c r="J109" s="37"/>
      <c r="K109" s="37"/>
      <c r="L109" s="37"/>
      <c r="M109" s="37"/>
      <c r="N109" s="37"/>
      <c r="O109" s="37"/>
      <c r="P109" s="37"/>
      <c r="Q109" s="37"/>
      <c r="R109" s="1079"/>
      <c r="S109" s="1079"/>
      <c r="T109" s="1079"/>
      <c r="U109" s="1079"/>
      <c r="V109" s="1079"/>
      <c r="W109" s="1079"/>
      <c r="X109" s="1079"/>
      <c r="Y109" s="37"/>
      <c r="Z109" s="1079"/>
      <c r="AA109" s="1079"/>
      <c r="AB109" s="1079"/>
      <c r="AC109" s="1079"/>
      <c r="AD109" s="1079"/>
      <c r="AE109" s="1079"/>
      <c r="AF109" s="1079"/>
      <c r="AH109" s="1084"/>
      <c r="AI109" s="1084"/>
      <c r="AJ109" s="1084"/>
      <c r="AK109" s="1084"/>
      <c r="AL109" s="1084"/>
      <c r="AM109" s="1084"/>
      <c r="AN109" s="37"/>
      <c r="AO109" s="1086"/>
      <c r="AP109" s="1086"/>
      <c r="AQ109" s="1086"/>
    </row>
    <row r="110" spans="1:43" s="10" customFormat="1" ht="15" outlineLevel="1">
      <c r="A110" s="37">
        <v>411</v>
      </c>
      <c r="B110" s="37"/>
      <c r="C110" s="43" t="s">
        <v>1087</v>
      </c>
      <c r="D110" s="77"/>
      <c r="E110" s="37"/>
      <c r="F110" s="43"/>
      <c r="G110" s="37"/>
      <c r="H110" s="37"/>
      <c r="I110" s="37"/>
      <c r="J110" s="37"/>
      <c r="K110" s="37"/>
      <c r="L110" s="37"/>
      <c r="M110" s="37"/>
      <c r="N110" s="37"/>
      <c r="O110" s="37"/>
      <c r="P110" s="37"/>
      <c r="Q110" s="37"/>
      <c r="R110" s="1078"/>
      <c r="S110" s="1078"/>
      <c r="T110" s="1078"/>
      <c r="U110" s="1078"/>
      <c r="V110" s="1078"/>
      <c r="W110" s="1078"/>
      <c r="X110" s="1078"/>
      <c r="Y110" s="37"/>
      <c r="Z110" s="1078"/>
      <c r="AA110" s="1078"/>
      <c r="AB110" s="1078"/>
      <c r="AC110" s="1078"/>
      <c r="AD110" s="1078"/>
      <c r="AE110" s="1078"/>
      <c r="AF110" s="1078"/>
      <c r="AH110" s="1083"/>
      <c r="AI110" s="1084"/>
      <c r="AJ110" s="1084"/>
      <c r="AK110" s="1084"/>
      <c r="AL110" s="1084"/>
      <c r="AM110" s="1084"/>
      <c r="AN110" s="37"/>
      <c r="AO110" s="1085"/>
      <c r="AP110" s="1086"/>
      <c r="AQ110" s="1086"/>
    </row>
    <row r="111" spans="1:43" s="10" customFormat="1" ht="15" outlineLevel="1">
      <c r="A111" s="37">
        <v>412</v>
      </c>
      <c r="B111" s="37"/>
      <c r="C111" s="43" t="s">
        <v>1086</v>
      </c>
      <c r="D111" s="77"/>
      <c r="E111" s="37"/>
      <c r="F111" s="43"/>
      <c r="G111" s="37"/>
      <c r="H111" s="37"/>
      <c r="I111" s="37"/>
      <c r="J111" s="37"/>
      <c r="K111" s="37"/>
      <c r="L111" s="37"/>
      <c r="M111" s="37"/>
      <c r="N111" s="37"/>
      <c r="O111" s="37"/>
      <c r="P111" s="37"/>
      <c r="Q111" s="37"/>
      <c r="R111" s="1078"/>
      <c r="S111" s="1078"/>
      <c r="T111" s="1078"/>
      <c r="U111" s="1078"/>
      <c r="V111" s="1078"/>
      <c r="W111" s="1078"/>
      <c r="X111" s="1078"/>
      <c r="Y111" s="37"/>
      <c r="Z111" s="1078"/>
      <c r="AA111" s="1078"/>
      <c r="AB111" s="1078"/>
      <c r="AC111" s="1078"/>
      <c r="AD111" s="1078"/>
      <c r="AE111" s="1078"/>
      <c r="AF111" s="1078"/>
      <c r="AH111" s="1083"/>
      <c r="AI111" s="1084"/>
      <c r="AJ111" s="1084"/>
      <c r="AK111" s="1084"/>
      <c r="AL111" s="1084"/>
      <c r="AM111" s="1084"/>
      <c r="AN111" s="37"/>
      <c r="AO111" s="1085"/>
      <c r="AP111" s="1086"/>
      <c r="AQ111" s="1086"/>
    </row>
    <row r="112" spans="1:43" s="10" customFormat="1" ht="15" outlineLevel="1">
      <c r="A112" s="37">
        <v>413</v>
      </c>
      <c r="B112" s="37"/>
      <c r="C112" s="43" t="s">
        <v>1085</v>
      </c>
      <c r="D112" s="77"/>
      <c r="E112" s="37"/>
      <c r="F112" s="43"/>
      <c r="G112" s="37"/>
      <c r="H112" s="37"/>
      <c r="I112" s="37"/>
      <c r="J112" s="37"/>
      <c r="K112" s="37"/>
      <c r="L112" s="37"/>
      <c r="M112" s="37"/>
      <c r="N112" s="37"/>
      <c r="O112" s="37"/>
      <c r="P112" s="37"/>
      <c r="Q112" s="37"/>
      <c r="R112" s="1078"/>
      <c r="S112" s="1078"/>
      <c r="T112" s="1078"/>
      <c r="U112" s="1078"/>
      <c r="V112" s="1078"/>
      <c r="W112" s="1078"/>
      <c r="X112" s="1078"/>
      <c r="Y112" s="37"/>
      <c r="Z112" s="1078"/>
      <c r="AA112" s="1078"/>
      <c r="AB112" s="1078"/>
      <c r="AC112" s="1078"/>
      <c r="AD112" s="1078"/>
      <c r="AE112" s="1078"/>
      <c r="AF112" s="1078"/>
      <c r="AH112" s="1083"/>
      <c r="AI112" s="1084"/>
      <c r="AJ112" s="1084"/>
      <c r="AK112" s="1084"/>
      <c r="AL112" s="1084"/>
      <c r="AM112" s="1084"/>
      <c r="AN112" s="37"/>
      <c r="AO112" s="1085"/>
      <c r="AP112" s="1086"/>
      <c r="AQ112" s="1086"/>
    </row>
    <row r="113" spans="1:43" s="10" customFormat="1" ht="15" outlineLevel="1">
      <c r="A113" s="37">
        <v>414</v>
      </c>
      <c r="B113" s="37"/>
      <c r="C113" s="43" t="s">
        <v>1084</v>
      </c>
      <c r="D113" s="77"/>
      <c r="E113" s="37"/>
      <c r="F113" s="43"/>
      <c r="G113" s="37"/>
      <c r="H113" s="37"/>
      <c r="I113" s="37"/>
      <c r="J113" s="37"/>
      <c r="K113" s="37"/>
      <c r="L113" s="37"/>
      <c r="M113" s="37"/>
      <c r="N113" s="37"/>
      <c r="O113" s="37"/>
      <c r="P113" s="37"/>
      <c r="Q113" s="37"/>
      <c r="R113" s="1078"/>
      <c r="S113" s="1078"/>
      <c r="T113" s="1078"/>
      <c r="U113" s="1078"/>
      <c r="V113" s="1078"/>
      <c r="W113" s="1078"/>
      <c r="X113" s="1078"/>
      <c r="Y113" s="37"/>
      <c r="Z113" s="1078"/>
      <c r="AA113" s="1078"/>
      <c r="AB113" s="1078"/>
      <c r="AC113" s="1078"/>
      <c r="AD113" s="1078"/>
      <c r="AE113" s="1078"/>
      <c r="AF113" s="1078"/>
      <c r="AH113" s="1083"/>
      <c r="AI113" s="1084"/>
      <c r="AJ113" s="1084"/>
      <c r="AK113" s="1084"/>
      <c r="AL113" s="1084"/>
      <c r="AM113" s="1084"/>
      <c r="AN113" s="37"/>
      <c r="AO113" s="1085"/>
      <c r="AP113" s="1086"/>
      <c r="AQ113" s="1086"/>
    </row>
    <row r="114" spans="1:43" s="10" customFormat="1" ht="15" outlineLevel="1">
      <c r="A114" s="37">
        <v>415</v>
      </c>
      <c r="B114" s="37"/>
      <c r="C114" s="43" t="s">
        <v>1083</v>
      </c>
      <c r="D114" s="77"/>
      <c r="E114" s="37"/>
      <c r="F114" s="43"/>
      <c r="G114" s="37"/>
      <c r="H114" s="37"/>
      <c r="I114" s="37"/>
      <c r="J114" s="37"/>
      <c r="K114" s="37"/>
      <c r="L114" s="37"/>
      <c r="M114" s="37"/>
      <c r="N114" s="37"/>
      <c r="O114" s="37"/>
      <c r="P114" s="37"/>
      <c r="Q114" s="37"/>
      <c r="R114" s="1078"/>
      <c r="S114" s="1078"/>
      <c r="T114" s="1078"/>
      <c r="U114" s="1078"/>
      <c r="V114" s="1078"/>
      <c r="W114" s="1078"/>
      <c r="X114" s="1078"/>
      <c r="Y114" s="37"/>
      <c r="Z114" s="1078"/>
      <c r="AA114" s="1078"/>
      <c r="AB114" s="1078"/>
      <c r="AC114" s="1078"/>
      <c r="AD114" s="1078"/>
      <c r="AE114" s="1078"/>
      <c r="AF114" s="1078"/>
      <c r="AH114" s="1083"/>
      <c r="AI114" s="1084"/>
      <c r="AJ114" s="1084"/>
      <c r="AK114" s="1084"/>
      <c r="AL114" s="1084"/>
      <c r="AM114" s="1084"/>
      <c r="AN114" s="37"/>
      <c r="AO114" s="1085"/>
      <c r="AP114" s="1086"/>
      <c r="AQ114" s="1086"/>
    </row>
    <row r="115" spans="1:43" s="10" customFormat="1" ht="15" outlineLevel="1">
      <c r="A115" s="37">
        <v>416</v>
      </c>
      <c r="B115" s="37"/>
      <c r="C115" s="43" t="s">
        <v>1082</v>
      </c>
      <c r="D115" s="77"/>
      <c r="E115" s="37"/>
      <c r="F115" s="43"/>
      <c r="G115" s="37"/>
      <c r="H115" s="37"/>
      <c r="I115" s="37"/>
      <c r="J115" s="37"/>
      <c r="K115" s="37"/>
      <c r="L115" s="37"/>
      <c r="M115" s="37"/>
      <c r="N115" s="37"/>
      <c r="O115" s="37"/>
      <c r="P115" s="37"/>
      <c r="Q115" s="37"/>
      <c r="R115" s="1078"/>
      <c r="S115" s="1078"/>
      <c r="T115" s="1078"/>
      <c r="U115" s="1078"/>
      <c r="V115" s="1078"/>
      <c r="W115" s="1078"/>
      <c r="X115" s="1078"/>
      <c r="Y115" s="37"/>
      <c r="Z115" s="1078"/>
      <c r="AA115" s="1078"/>
      <c r="AB115" s="1078"/>
      <c r="AC115" s="1078"/>
      <c r="AD115" s="1078"/>
      <c r="AE115" s="1078"/>
      <c r="AF115" s="1078"/>
      <c r="AH115" s="1083"/>
      <c r="AI115" s="1084"/>
      <c r="AJ115" s="1084"/>
      <c r="AK115" s="1084"/>
      <c r="AL115" s="1084"/>
      <c r="AM115" s="1084"/>
      <c r="AN115" s="37"/>
      <c r="AO115" s="1085"/>
      <c r="AP115" s="1086"/>
      <c r="AQ115" s="1086"/>
    </row>
    <row r="116" spans="1:43" s="10" customFormat="1" ht="15" outlineLevel="1">
      <c r="A116" s="37">
        <v>417</v>
      </c>
      <c r="B116" s="37"/>
      <c r="C116" s="43" t="s">
        <v>1032</v>
      </c>
      <c r="D116" s="77"/>
      <c r="E116" s="37"/>
      <c r="F116" s="43"/>
      <c r="G116" s="37"/>
      <c r="H116" s="37"/>
      <c r="I116" s="37"/>
      <c r="J116" s="37"/>
      <c r="K116" s="37"/>
      <c r="L116" s="37"/>
      <c r="M116" s="37"/>
      <c r="N116" s="37"/>
      <c r="O116" s="37"/>
      <c r="P116" s="37"/>
      <c r="Q116" s="37"/>
      <c r="R116" s="1078"/>
      <c r="S116" s="1078"/>
      <c r="T116" s="1078"/>
      <c r="U116" s="1078"/>
      <c r="V116" s="1078"/>
      <c r="W116" s="1078"/>
      <c r="X116" s="1078"/>
      <c r="Y116" s="37"/>
      <c r="Z116" s="1078"/>
      <c r="AA116" s="1078"/>
      <c r="AB116" s="1078"/>
      <c r="AC116" s="1078"/>
      <c r="AD116" s="1078"/>
      <c r="AE116" s="1078"/>
      <c r="AF116" s="1078"/>
      <c r="AH116" s="1083"/>
      <c r="AI116" s="1084"/>
      <c r="AJ116" s="1084"/>
      <c r="AK116" s="1084"/>
      <c r="AL116" s="1084"/>
      <c r="AM116" s="1084"/>
      <c r="AN116" s="37"/>
      <c r="AO116" s="1085"/>
      <c r="AP116" s="1086"/>
      <c r="AQ116" s="1086"/>
    </row>
    <row r="117" spans="1:43" s="10" customFormat="1" ht="15" outlineLevel="1">
      <c r="A117" s="37"/>
      <c r="B117" s="37"/>
      <c r="C117" s="77"/>
      <c r="D117" s="77"/>
      <c r="E117" s="37"/>
      <c r="F117" s="43"/>
      <c r="G117" s="37"/>
      <c r="H117" s="37"/>
      <c r="I117" s="37"/>
      <c r="J117" s="37"/>
      <c r="K117" s="37"/>
      <c r="L117" s="37"/>
      <c r="M117" s="37"/>
      <c r="N117" s="37"/>
      <c r="O117" s="37"/>
      <c r="P117" s="37"/>
      <c r="Q117" s="37"/>
      <c r="R117" s="1078"/>
      <c r="S117" s="1078"/>
      <c r="T117" s="1078"/>
      <c r="U117" s="1078"/>
      <c r="V117" s="1078"/>
      <c r="W117" s="1078"/>
      <c r="X117" s="1078"/>
      <c r="Y117" s="37"/>
      <c r="Z117" s="1078"/>
      <c r="AA117" s="1078"/>
      <c r="AB117" s="1078"/>
      <c r="AC117" s="1078"/>
      <c r="AD117" s="1078"/>
      <c r="AE117" s="1078"/>
      <c r="AF117" s="1078"/>
      <c r="AH117" s="1083"/>
      <c r="AI117" s="1084"/>
      <c r="AJ117" s="1084"/>
      <c r="AK117" s="1084"/>
      <c r="AL117" s="1084"/>
      <c r="AM117" s="1084"/>
      <c r="AN117" s="37"/>
      <c r="AO117" s="1085"/>
      <c r="AP117" s="1086"/>
      <c r="AQ117" s="1086"/>
    </row>
    <row r="118" spans="1:43" s="10" customFormat="1" ht="15" outlineLevel="1">
      <c r="A118" s="38">
        <v>420</v>
      </c>
      <c r="B118" s="61" t="s">
        <v>1031</v>
      </c>
      <c r="C118" s="78"/>
      <c r="D118" s="78"/>
      <c r="E118" s="37"/>
      <c r="F118" s="61"/>
      <c r="G118" s="37"/>
      <c r="H118" s="37"/>
      <c r="I118" s="37"/>
      <c r="J118" s="37"/>
      <c r="K118" s="37"/>
      <c r="L118" s="37"/>
      <c r="M118" s="37"/>
      <c r="N118" s="37"/>
      <c r="O118" s="37"/>
      <c r="P118" s="37"/>
      <c r="Q118" s="37"/>
      <c r="R118" s="1079"/>
      <c r="S118" s="1079"/>
      <c r="T118" s="1079"/>
      <c r="U118" s="1079"/>
      <c r="V118" s="1079"/>
      <c r="W118" s="1079"/>
      <c r="X118" s="1079"/>
      <c r="Y118" s="37"/>
      <c r="Z118" s="1079"/>
      <c r="AA118" s="1079"/>
      <c r="AB118" s="1079"/>
      <c r="AC118" s="1079"/>
      <c r="AD118" s="1079"/>
      <c r="AE118" s="1079"/>
      <c r="AF118" s="1079"/>
      <c r="AH118" s="1084"/>
      <c r="AI118" s="1084"/>
      <c r="AJ118" s="1084"/>
      <c r="AK118" s="1084"/>
      <c r="AL118" s="1084"/>
      <c r="AM118" s="1084"/>
      <c r="AN118" s="37"/>
      <c r="AO118" s="1086"/>
      <c r="AP118" s="1086"/>
      <c r="AQ118" s="1086"/>
    </row>
    <row r="119" spans="1:43" s="10" customFormat="1" ht="15" outlineLevel="1">
      <c r="A119" s="37">
        <v>422</v>
      </c>
      <c r="B119" s="37"/>
      <c r="C119" s="43" t="s">
        <v>1030</v>
      </c>
      <c r="D119" s="77"/>
      <c r="E119" s="37"/>
      <c r="F119" s="43"/>
      <c r="G119" s="37"/>
      <c r="H119" s="37"/>
      <c r="I119" s="37"/>
      <c r="J119" s="37"/>
      <c r="K119" s="37"/>
      <c r="L119" s="37"/>
      <c r="M119" s="37"/>
      <c r="N119" s="37"/>
      <c r="O119" s="37"/>
      <c r="P119" s="37"/>
      <c r="Q119" s="37"/>
      <c r="R119" s="1078"/>
      <c r="S119" s="1078"/>
      <c r="T119" s="1078"/>
      <c r="U119" s="1078"/>
      <c r="V119" s="1078"/>
      <c r="W119" s="1078"/>
      <c r="X119" s="1078"/>
      <c r="Y119" s="37"/>
      <c r="Z119" s="1078"/>
      <c r="AA119" s="1078"/>
      <c r="AB119" s="1078"/>
      <c r="AC119" s="1078"/>
      <c r="AD119" s="1078"/>
      <c r="AE119" s="1078"/>
      <c r="AF119" s="1078"/>
      <c r="AH119" s="1083"/>
      <c r="AI119" s="1084"/>
      <c r="AJ119" s="1084"/>
      <c r="AK119" s="1084"/>
      <c r="AL119" s="1084"/>
      <c r="AM119" s="1084"/>
      <c r="AN119" s="37"/>
      <c r="AO119" s="1085"/>
      <c r="AP119" s="1086"/>
      <c r="AQ119" s="1086"/>
    </row>
    <row r="120" spans="1:43" s="10" customFormat="1" ht="15" outlineLevel="1">
      <c r="A120" s="37">
        <v>423</v>
      </c>
      <c r="B120" s="37"/>
      <c r="C120" s="43" t="s">
        <v>1029</v>
      </c>
      <c r="D120" s="77"/>
      <c r="E120" s="37"/>
      <c r="F120" s="43"/>
      <c r="G120" s="37"/>
      <c r="H120" s="37"/>
      <c r="I120" s="37"/>
      <c r="J120" s="37"/>
      <c r="K120" s="37"/>
      <c r="L120" s="37"/>
      <c r="M120" s="37"/>
      <c r="N120" s="37"/>
      <c r="O120" s="37"/>
      <c r="P120" s="37"/>
      <c r="Q120" s="37"/>
      <c r="R120" s="1078"/>
      <c r="S120" s="1078"/>
      <c r="T120" s="1078"/>
      <c r="U120" s="1078"/>
      <c r="V120" s="1078"/>
      <c r="W120" s="1078"/>
      <c r="X120" s="1078"/>
      <c r="Y120" s="37"/>
      <c r="Z120" s="1078"/>
      <c r="AA120" s="1078"/>
      <c r="AB120" s="1078"/>
      <c r="AC120" s="1078"/>
      <c r="AD120" s="1078"/>
      <c r="AE120" s="1078"/>
      <c r="AF120" s="1078"/>
      <c r="AH120" s="1083"/>
      <c r="AI120" s="1084"/>
      <c r="AJ120" s="1084"/>
      <c r="AK120" s="1084"/>
      <c r="AL120" s="1084"/>
      <c r="AM120" s="1084"/>
      <c r="AN120" s="37"/>
      <c r="AO120" s="1085"/>
      <c r="AP120" s="1086"/>
      <c r="AQ120" s="1086"/>
    </row>
    <row r="121" spans="1:43" s="10" customFormat="1" ht="15" outlineLevel="1">
      <c r="A121" s="37">
        <v>424</v>
      </c>
      <c r="B121" s="37"/>
      <c r="C121" s="43" t="s">
        <v>1028</v>
      </c>
      <c r="D121" s="77"/>
      <c r="E121" s="37"/>
      <c r="F121" s="43"/>
      <c r="G121" s="37"/>
      <c r="H121" s="37"/>
      <c r="I121" s="37"/>
      <c r="J121" s="37"/>
      <c r="K121" s="37"/>
      <c r="L121" s="37"/>
      <c r="M121" s="37"/>
      <c r="N121" s="37"/>
      <c r="O121" s="37"/>
      <c r="P121" s="37"/>
      <c r="Q121" s="37"/>
      <c r="R121" s="1078"/>
      <c r="S121" s="1078"/>
      <c r="T121" s="1078"/>
      <c r="U121" s="1078"/>
      <c r="V121" s="1078"/>
      <c r="W121" s="1078"/>
      <c r="X121" s="1078"/>
      <c r="Y121" s="37"/>
      <c r="Z121" s="1078"/>
      <c r="AA121" s="1078"/>
      <c r="AB121" s="1078"/>
      <c r="AC121" s="1078"/>
      <c r="AD121" s="1078"/>
      <c r="AE121" s="1078"/>
      <c r="AF121" s="1078"/>
      <c r="AH121" s="1083"/>
      <c r="AI121" s="1084"/>
      <c r="AJ121" s="1084"/>
      <c r="AK121" s="1084"/>
      <c r="AL121" s="1084"/>
      <c r="AM121" s="1084"/>
      <c r="AN121" s="37"/>
      <c r="AO121" s="1085"/>
      <c r="AP121" s="1086"/>
      <c r="AQ121" s="1086"/>
    </row>
    <row r="122" spans="1:43" s="10" customFormat="1" ht="15" outlineLevel="1">
      <c r="A122" s="37">
        <v>427</v>
      </c>
      <c r="B122" s="37"/>
      <c r="C122" s="43" t="s">
        <v>1027</v>
      </c>
      <c r="D122" s="77"/>
      <c r="E122" s="37"/>
      <c r="F122" s="43"/>
      <c r="G122" s="37"/>
      <c r="H122" s="37"/>
      <c r="I122" s="37"/>
      <c r="J122" s="37"/>
      <c r="K122" s="37"/>
      <c r="L122" s="37"/>
      <c r="M122" s="37"/>
      <c r="N122" s="37"/>
      <c r="O122" s="37"/>
      <c r="P122" s="37"/>
      <c r="Q122" s="37"/>
      <c r="R122" s="1078"/>
      <c r="S122" s="1078"/>
      <c r="T122" s="1078"/>
      <c r="U122" s="1078"/>
      <c r="V122" s="1078"/>
      <c r="W122" s="1078"/>
      <c r="X122" s="1078"/>
      <c r="Y122" s="37"/>
      <c r="Z122" s="1078"/>
      <c r="AA122" s="1078"/>
      <c r="AB122" s="1078"/>
      <c r="AC122" s="1078"/>
      <c r="AD122" s="1078"/>
      <c r="AE122" s="1078"/>
      <c r="AF122" s="1078"/>
      <c r="AH122" s="1083"/>
      <c r="AI122" s="1084"/>
      <c r="AJ122" s="1084"/>
      <c r="AK122" s="1084"/>
      <c r="AL122" s="1084"/>
      <c r="AM122" s="1084"/>
      <c r="AN122" s="37"/>
      <c r="AO122" s="1085"/>
      <c r="AP122" s="1086"/>
      <c r="AQ122" s="1086"/>
    </row>
    <row r="123" spans="1:43" s="10" customFormat="1" ht="15" outlineLevel="1">
      <c r="A123" s="37"/>
      <c r="B123" s="37"/>
      <c r="C123" s="77"/>
      <c r="D123" s="77"/>
      <c r="E123" s="37"/>
      <c r="F123" s="43"/>
      <c r="G123" s="37"/>
      <c r="H123" s="37"/>
      <c r="I123" s="37"/>
      <c r="J123" s="37"/>
      <c r="K123" s="37"/>
      <c r="L123" s="37"/>
      <c r="M123" s="37"/>
      <c r="N123" s="37"/>
      <c r="O123" s="37"/>
      <c r="P123" s="37"/>
      <c r="Q123" s="37"/>
      <c r="R123" s="1078"/>
      <c r="S123" s="1078"/>
      <c r="T123" s="1078"/>
      <c r="U123" s="1078"/>
      <c r="V123" s="1078"/>
      <c r="W123" s="1078"/>
      <c r="X123" s="1078"/>
      <c r="Y123" s="37"/>
      <c r="Z123" s="1078"/>
      <c r="AA123" s="1078"/>
      <c r="AB123" s="1078"/>
      <c r="AC123" s="1078"/>
      <c r="AD123" s="1078"/>
      <c r="AE123" s="1078"/>
      <c r="AF123" s="1078"/>
      <c r="AH123" s="1083"/>
      <c r="AI123" s="1083"/>
      <c r="AJ123" s="1083"/>
      <c r="AK123" s="1083"/>
      <c r="AL123" s="1083"/>
      <c r="AM123" s="1083"/>
      <c r="AN123" s="37"/>
      <c r="AO123" s="1085"/>
      <c r="AP123" s="1086"/>
      <c r="AQ123" s="1086"/>
    </row>
    <row r="124" spans="1:43" s="10" customFormat="1" ht="15.75" outlineLevel="1" thickBot="1">
      <c r="A124" s="38">
        <v>430</v>
      </c>
      <c r="B124" s="67" t="s">
        <v>1026</v>
      </c>
      <c r="C124" s="78"/>
      <c r="D124" s="78"/>
      <c r="E124" s="37"/>
      <c r="F124" s="61"/>
      <c r="G124" s="37"/>
      <c r="H124" s="37"/>
      <c r="I124" s="37"/>
      <c r="J124" s="37"/>
      <c r="K124" s="37"/>
      <c r="L124" s="37"/>
      <c r="M124" s="37"/>
      <c r="N124" s="37"/>
      <c r="O124" s="37"/>
      <c r="P124" s="37"/>
      <c r="Q124" s="37"/>
      <c r="R124" s="1081"/>
      <c r="S124" s="1081"/>
      <c r="T124" s="1081"/>
      <c r="U124" s="1081"/>
      <c r="V124" s="1081"/>
      <c r="W124" s="1081"/>
      <c r="X124" s="1081"/>
      <c r="Y124" s="37"/>
      <c r="Z124" s="1081"/>
      <c r="AA124" s="1081"/>
      <c r="AB124" s="1081"/>
      <c r="AC124" s="1081"/>
      <c r="AD124" s="1081"/>
      <c r="AE124" s="1081"/>
      <c r="AF124" s="1081"/>
      <c r="AH124" s="1089"/>
      <c r="AI124" s="1089"/>
      <c r="AJ124" s="1089"/>
      <c r="AK124" s="1089"/>
      <c r="AL124" s="1089"/>
      <c r="AM124" s="1089"/>
      <c r="AN124" s="37"/>
      <c r="AO124" s="1090"/>
      <c r="AP124" s="1090"/>
      <c r="AQ124" s="1090"/>
    </row>
    <row r="125" spans="1:43" s="10" customFormat="1" ht="15.75" outlineLevel="1" thickTop="1">
      <c r="A125" s="38"/>
      <c r="B125" s="37"/>
      <c r="C125" s="78"/>
      <c r="D125" s="77"/>
      <c r="E125" s="37"/>
      <c r="F125" s="61"/>
      <c r="G125" s="37"/>
      <c r="H125" s="37"/>
      <c r="I125" s="37"/>
      <c r="J125" s="37"/>
      <c r="K125" s="37"/>
      <c r="L125" s="37"/>
      <c r="M125" s="37"/>
      <c r="N125" s="37"/>
      <c r="O125" s="37"/>
      <c r="P125" s="37"/>
      <c r="Q125" s="37"/>
      <c r="R125" s="37"/>
      <c r="S125" s="37"/>
      <c r="T125" s="61"/>
      <c r="U125" s="61"/>
      <c r="V125" s="61"/>
      <c r="W125" s="61"/>
      <c r="X125" s="61"/>
      <c r="Y125" s="61"/>
      <c r="Z125" s="37"/>
      <c r="AA125" s="61"/>
      <c r="AB125" s="61"/>
      <c r="AC125" s="61"/>
      <c r="AD125" s="61"/>
      <c r="AE125" s="61"/>
      <c r="AF125" s="61"/>
      <c r="AH125" s="37"/>
      <c r="AI125" s="61"/>
      <c r="AJ125" s="61"/>
      <c r="AK125" s="61"/>
      <c r="AL125" s="61"/>
      <c r="AM125" s="61"/>
      <c r="AN125" s="61"/>
      <c r="AO125" s="62"/>
      <c r="AP125" s="60"/>
      <c r="AQ125" s="60"/>
    </row>
    <row r="126" spans="1:43" s="10" customFormat="1" ht="15">
      <c r="A126" s="37"/>
      <c r="B126" s="50"/>
      <c r="C126" s="50"/>
      <c r="D126" s="48"/>
      <c r="E126" s="48"/>
      <c r="F126" s="48"/>
      <c r="G126" s="48"/>
      <c r="H126" s="52"/>
      <c r="I126" s="48"/>
      <c r="J126" s="48"/>
      <c r="K126" s="48"/>
      <c r="L126" s="48"/>
      <c r="M126" s="48"/>
      <c r="N126" s="48"/>
      <c r="O126" s="48"/>
      <c r="P126" s="48"/>
      <c r="Q126" s="48"/>
      <c r="R126" s="49"/>
      <c r="S126" s="49"/>
      <c r="T126" s="49"/>
      <c r="U126" s="49"/>
      <c r="V126" s="49"/>
      <c r="W126" s="49"/>
      <c r="X126" s="48"/>
      <c r="Y126" s="51"/>
      <c r="Z126" s="48"/>
      <c r="AA126" s="48"/>
      <c r="AB126" s="48"/>
      <c r="AC126" s="48"/>
      <c r="AD126" s="48"/>
      <c r="AE126" s="48"/>
      <c r="AF126" s="48"/>
      <c r="AH126" s="48"/>
      <c r="AI126" s="48"/>
      <c r="AJ126" s="48"/>
      <c r="AK126" s="48"/>
      <c r="AL126" s="48"/>
      <c r="AM126" s="48"/>
      <c r="AN126" s="51"/>
      <c r="AO126" s="76"/>
      <c r="AP126" s="76"/>
      <c r="AQ126" s="76"/>
    </row>
    <row r="127" spans="1:43" s="10" customFormat="1" ht="16.5" outlineLevel="1">
      <c r="A127" s="37"/>
      <c r="B127" s="75" t="s">
        <v>1025</v>
      </c>
      <c r="C127" s="70"/>
      <c r="D127" s="70"/>
      <c r="E127" s="70"/>
      <c r="F127" s="72"/>
      <c r="G127" s="72"/>
      <c r="H127" s="72"/>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1"/>
      <c r="AH127" s="70"/>
      <c r="AI127" s="70"/>
      <c r="AJ127" s="70"/>
      <c r="AK127" s="70"/>
      <c r="AL127" s="70"/>
      <c r="AM127" s="70"/>
      <c r="AN127" s="70"/>
      <c r="AO127" s="69"/>
      <c r="AP127" s="69"/>
      <c r="AQ127" s="69"/>
    </row>
    <row r="128" spans="1:43" s="10" customFormat="1" ht="15" outlineLevel="1">
      <c r="A128" s="37"/>
      <c r="B128" s="73" t="e">
        <f>'Danh mục'!#REF!</f>
        <v>#REF!</v>
      </c>
      <c r="C128" s="70"/>
      <c r="D128" s="70"/>
      <c r="E128" s="70"/>
      <c r="F128" s="72"/>
      <c r="G128" s="72"/>
      <c r="H128" s="72"/>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1"/>
      <c r="AH128" s="70"/>
      <c r="AI128" s="70"/>
      <c r="AJ128" s="70"/>
      <c r="AK128" s="70"/>
      <c r="AL128" s="70"/>
      <c r="AM128" s="70"/>
      <c r="AN128" s="70"/>
      <c r="AO128" s="69"/>
      <c r="AP128" s="69"/>
      <c r="AQ128" s="69"/>
    </row>
    <row r="129" spans="1:43" s="10" customFormat="1" ht="15" outlineLevel="1">
      <c r="A129" s="37"/>
      <c r="B129" s="74" t="s">
        <v>1024</v>
      </c>
      <c r="C129" s="70"/>
      <c r="D129" s="70"/>
      <c r="E129" s="70"/>
      <c r="F129" s="72"/>
      <c r="G129" s="72"/>
      <c r="H129" s="72"/>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1"/>
      <c r="AH129" s="70"/>
      <c r="AI129" s="70"/>
      <c r="AJ129" s="70"/>
      <c r="AK129" s="70"/>
      <c r="AL129" s="70"/>
      <c r="AM129" s="70"/>
      <c r="AN129" s="70"/>
      <c r="AO129" s="69"/>
      <c r="AP129" s="69"/>
      <c r="AQ129" s="69"/>
    </row>
    <row r="130" spans="1:43" s="10" customFormat="1" ht="15" outlineLevel="1">
      <c r="A130" s="37"/>
      <c r="B130" s="73"/>
      <c r="C130" s="70"/>
      <c r="D130" s="70"/>
      <c r="E130" s="70"/>
      <c r="F130" s="72"/>
      <c r="G130" s="72"/>
      <c r="H130" s="72"/>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1"/>
      <c r="AH130" s="70"/>
      <c r="AI130" s="70"/>
      <c r="AJ130" s="70"/>
      <c r="AK130" s="70"/>
      <c r="AL130" s="70"/>
      <c r="AM130" s="70"/>
      <c r="AN130" s="70"/>
      <c r="AO130" s="69"/>
      <c r="AP130" s="69"/>
      <c r="AQ130" s="69"/>
    </row>
    <row r="131" spans="1:43" s="10" customFormat="1" ht="15" outlineLevel="1">
      <c r="A131" s="37"/>
      <c r="B131" s="68"/>
      <c r="C131" s="68"/>
      <c r="D131" s="68"/>
      <c r="E131" s="68"/>
      <c r="F131" s="68"/>
      <c r="G131" s="68"/>
      <c r="H131" s="68"/>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H131" s="37"/>
      <c r="AI131" s="37"/>
      <c r="AJ131" s="37"/>
      <c r="AK131" s="37"/>
      <c r="AL131" s="37"/>
      <c r="AM131" s="37"/>
      <c r="AN131" s="37"/>
      <c r="AO131" s="62"/>
      <c r="AP131" s="62"/>
      <c r="AQ131" s="62"/>
    </row>
    <row r="132" spans="1:43" s="10" customFormat="1" ht="15" outlineLevel="1">
      <c r="A132" s="67" t="s">
        <v>955</v>
      </c>
      <c r="B132" s="67" t="s">
        <v>954</v>
      </c>
      <c r="C132" s="37"/>
      <c r="D132" s="37"/>
      <c r="E132" s="38"/>
      <c r="F132" s="37"/>
      <c r="G132" s="66"/>
      <c r="H132" s="37"/>
      <c r="I132" s="37"/>
      <c r="J132" s="37"/>
      <c r="K132" s="37"/>
      <c r="L132" s="37"/>
      <c r="M132" s="37"/>
      <c r="N132" s="37"/>
      <c r="O132" s="37"/>
      <c r="P132" s="37"/>
      <c r="Q132" s="37"/>
      <c r="R132" s="1093"/>
      <c r="S132" s="1093"/>
      <c r="T132" s="1093"/>
      <c r="U132" s="1093"/>
      <c r="V132" s="1093"/>
      <c r="W132" s="1093"/>
      <c r="X132" s="1093"/>
      <c r="Y132" s="37"/>
      <c r="Z132" s="1093"/>
      <c r="AA132" s="1093"/>
      <c r="AB132" s="1093"/>
      <c r="AC132" s="1093"/>
      <c r="AD132" s="1093"/>
      <c r="AE132" s="1093"/>
      <c r="AF132" s="1093"/>
      <c r="AH132" s="1093"/>
      <c r="AI132" s="1093"/>
      <c r="AJ132" s="1093"/>
      <c r="AK132" s="1093"/>
      <c r="AL132" s="1093"/>
      <c r="AM132" s="1093"/>
      <c r="AN132" s="37"/>
      <c r="AO132" s="1096"/>
      <c r="AP132" s="1096"/>
      <c r="AQ132" s="1096"/>
    </row>
    <row r="133" spans="1:43" s="10" customFormat="1" ht="15" outlineLevel="1">
      <c r="A133" s="37"/>
      <c r="B133" s="37"/>
      <c r="C133" s="64"/>
      <c r="D133" s="37"/>
      <c r="E133" s="64"/>
      <c r="F133" s="37"/>
      <c r="G133" s="63"/>
      <c r="H133" s="37"/>
      <c r="I133" s="37"/>
      <c r="J133" s="37"/>
      <c r="K133" s="37"/>
      <c r="L133" s="37"/>
      <c r="M133" s="37"/>
      <c r="N133" s="37"/>
      <c r="O133" s="37"/>
      <c r="P133" s="37"/>
      <c r="Q133" s="37"/>
      <c r="R133" s="1094"/>
      <c r="S133" s="1094"/>
      <c r="T133" s="1094"/>
      <c r="U133" s="1094"/>
      <c r="V133" s="1094"/>
      <c r="W133" s="1094"/>
      <c r="X133" s="1094"/>
      <c r="Y133" s="37"/>
      <c r="Z133" s="1094"/>
      <c r="AA133" s="1094"/>
      <c r="AB133" s="1094"/>
      <c r="AC133" s="1094"/>
      <c r="AD133" s="1094"/>
      <c r="AE133" s="1094"/>
      <c r="AF133" s="1094"/>
      <c r="AH133" s="1083"/>
      <c r="AI133" s="1083"/>
      <c r="AJ133" s="1083"/>
      <c r="AK133" s="1083"/>
      <c r="AL133" s="1083"/>
      <c r="AM133" s="1083"/>
      <c r="AN133" s="37"/>
      <c r="AO133" s="1085"/>
      <c r="AP133" s="1088"/>
      <c r="AQ133" s="1088"/>
    </row>
    <row r="134" spans="1:43" s="10" customFormat="1" ht="15" outlineLevel="1">
      <c r="A134" s="38" t="s">
        <v>1023</v>
      </c>
      <c r="B134" s="59" t="s">
        <v>1022</v>
      </c>
      <c r="C134" s="58"/>
      <c r="D134" s="37"/>
      <c r="E134" s="58"/>
      <c r="F134" s="37"/>
      <c r="G134" s="57"/>
      <c r="H134" s="37"/>
      <c r="I134" s="37"/>
      <c r="J134" s="37"/>
      <c r="K134" s="37"/>
      <c r="L134" s="37"/>
      <c r="M134" s="37"/>
      <c r="N134" s="37"/>
      <c r="O134" s="37"/>
      <c r="P134" s="37"/>
      <c r="Q134" s="37"/>
      <c r="R134" s="1079"/>
      <c r="S134" s="1079"/>
      <c r="T134" s="1079"/>
      <c r="U134" s="1079"/>
      <c r="V134" s="1079"/>
      <c r="W134" s="1079"/>
      <c r="X134" s="1079"/>
      <c r="Y134" s="37"/>
      <c r="Z134" s="1079"/>
      <c r="AA134" s="1079"/>
      <c r="AB134" s="1079"/>
      <c r="AC134" s="1079"/>
      <c r="AD134" s="1079"/>
      <c r="AE134" s="1079"/>
      <c r="AF134" s="1079"/>
      <c r="AH134" s="1084"/>
      <c r="AI134" s="1084"/>
      <c r="AJ134" s="1084"/>
      <c r="AK134" s="1084"/>
      <c r="AL134" s="1084"/>
      <c r="AM134" s="1084"/>
      <c r="AN134" s="37"/>
      <c r="AO134" s="1086"/>
      <c r="AP134" s="1086"/>
      <c r="AQ134" s="1086"/>
    </row>
    <row r="135" spans="1:43" s="10" customFormat="1" ht="15" outlineLevel="1">
      <c r="A135" s="37" t="s">
        <v>1021</v>
      </c>
      <c r="B135" s="65" t="s">
        <v>1020</v>
      </c>
      <c r="C135" s="64"/>
      <c r="D135" s="37"/>
      <c r="E135" s="64"/>
      <c r="F135" s="37"/>
      <c r="G135" s="63"/>
      <c r="H135" s="37"/>
      <c r="I135" s="37"/>
      <c r="J135" s="37"/>
      <c r="K135" s="37"/>
      <c r="L135" s="37"/>
      <c r="M135" s="37"/>
      <c r="N135" s="37"/>
      <c r="O135" s="37"/>
      <c r="P135" s="37"/>
      <c r="Q135" s="37"/>
      <c r="R135" s="1078"/>
      <c r="S135" s="1078"/>
      <c r="T135" s="1078"/>
      <c r="U135" s="1078"/>
      <c r="V135" s="1078"/>
      <c r="W135" s="1078"/>
      <c r="X135" s="1078"/>
      <c r="Y135" s="37"/>
      <c r="Z135" s="1078"/>
      <c r="AA135" s="1078"/>
      <c r="AB135" s="1078"/>
      <c r="AC135" s="1078"/>
      <c r="AD135" s="1078"/>
      <c r="AE135" s="1078"/>
      <c r="AF135" s="1078"/>
      <c r="AH135" s="1083"/>
      <c r="AI135" s="1084"/>
      <c r="AJ135" s="1084"/>
      <c r="AK135" s="1084"/>
      <c r="AL135" s="1084"/>
      <c r="AM135" s="1084"/>
      <c r="AN135" s="37"/>
      <c r="AO135" s="1085"/>
      <c r="AP135" s="1086"/>
      <c r="AQ135" s="1086"/>
    </row>
    <row r="136" spans="1:43" s="10" customFormat="1" ht="15" outlineLevel="1">
      <c r="A136" s="37"/>
      <c r="B136" s="37"/>
      <c r="C136" s="64"/>
      <c r="D136" s="37"/>
      <c r="E136" s="64"/>
      <c r="F136" s="37"/>
      <c r="G136" s="63"/>
      <c r="H136" s="37"/>
      <c r="I136" s="37"/>
      <c r="J136" s="37"/>
      <c r="K136" s="37"/>
      <c r="L136" s="37"/>
      <c r="M136" s="37"/>
      <c r="N136" s="37"/>
      <c r="O136" s="37"/>
      <c r="P136" s="37"/>
      <c r="Q136" s="37"/>
      <c r="R136" s="1094"/>
      <c r="S136" s="1094"/>
      <c r="T136" s="1094"/>
      <c r="U136" s="1094"/>
      <c r="V136" s="1094"/>
      <c r="W136" s="1094"/>
      <c r="X136" s="1094"/>
      <c r="Y136" s="37"/>
      <c r="Z136" s="1094"/>
      <c r="AA136" s="1094"/>
      <c r="AB136" s="1094"/>
      <c r="AC136" s="1094"/>
      <c r="AD136" s="1094"/>
      <c r="AE136" s="1094"/>
      <c r="AF136" s="1094"/>
      <c r="AH136" s="1083"/>
      <c r="AI136" s="1084"/>
      <c r="AJ136" s="1084"/>
      <c r="AK136" s="1084"/>
      <c r="AL136" s="1084"/>
      <c r="AM136" s="1084"/>
      <c r="AN136" s="37"/>
      <c r="AO136" s="1085"/>
      <c r="AP136" s="1086"/>
      <c r="AQ136" s="1086"/>
    </row>
    <row r="137" spans="1:43" s="10" customFormat="1" ht="15" outlineLevel="1">
      <c r="A137" s="38" t="s">
        <v>1019</v>
      </c>
      <c r="B137" s="59" t="s">
        <v>1018</v>
      </c>
      <c r="C137" s="58"/>
      <c r="D137" s="37"/>
      <c r="E137" s="58"/>
      <c r="F137" s="37"/>
      <c r="G137" s="57"/>
      <c r="H137" s="37"/>
      <c r="I137" s="37"/>
      <c r="J137" s="37"/>
      <c r="K137" s="37"/>
      <c r="L137" s="37"/>
      <c r="M137" s="37"/>
      <c r="N137" s="37"/>
      <c r="O137" s="37"/>
      <c r="P137" s="37"/>
      <c r="Q137" s="37"/>
      <c r="R137" s="1079"/>
      <c r="S137" s="1079"/>
      <c r="T137" s="1079"/>
      <c r="U137" s="1079"/>
      <c r="V137" s="1079"/>
      <c r="W137" s="1079"/>
      <c r="X137" s="1079"/>
      <c r="Y137" s="37"/>
      <c r="Z137" s="1079"/>
      <c r="AA137" s="1079"/>
      <c r="AB137" s="1079"/>
      <c r="AC137" s="1079"/>
      <c r="AD137" s="1079"/>
      <c r="AE137" s="1079"/>
      <c r="AF137" s="1079"/>
      <c r="AH137" s="1084"/>
      <c r="AI137" s="1084"/>
      <c r="AJ137" s="1084"/>
      <c r="AK137" s="1084"/>
      <c r="AL137" s="1084"/>
      <c r="AM137" s="1084"/>
      <c r="AN137" s="37"/>
      <c r="AO137" s="1086"/>
      <c r="AP137" s="1086"/>
      <c r="AQ137" s="1086"/>
    </row>
    <row r="138" spans="1:43" s="10" customFormat="1" ht="15" outlineLevel="1">
      <c r="A138" s="37" t="s">
        <v>1017</v>
      </c>
      <c r="B138" s="65" t="s">
        <v>1016</v>
      </c>
      <c r="C138" s="64"/>
      <c r="D138" s="37"/>
      <c r="E138" s="64"/>
      <c r="F138" s="37"/>
      <c r="G138" s="63"/>
      <c r="H138" s="37"/>
      <c r="I138" s="37"/>
      <c r="J138" s="37"/>
      <c r="K138" s="37"/>
      <c r="L138" s="37"/>
      <c r="M138" s="37"/>
      <c r="N138" s="37"/>
      <c r="O138" s="37"/>
      <c r="P138" s="37"/>
      <c r="Q138" s="37"/>
      <c r="R138" s="1078"/>
      <c r="S138" s="1078"/>
      <c r="T138" s="1078"/>
      <c r="U138" s="1078"/>
      <c r="V138" s="1078"/>
      <c r="W138" s="1078"/>
      <c r="X138" s="1078"/>
      <c r="Y138" s="37"/>
      <c r="Z138" s="1078"/>
      <c r="AA138" s="1078"/>
      <c r="AB138" s="1078"/>
      <c r="AC138" s="1078"/>
      <c r="AD138" s="1078"/>
      <c r="AE138" s="1078"/>
      <c r="AF138" s="1078"/>
      <c r="AH138" s="1083"/>
      <c r="AI138" s="1084"/>
      <c r="AJ138" s="1084"/>
      <c r="AK138" s="1084"/>
      <c r="AL138" s="1084"/>
      <c r="AM138" s="1084"/>
      <c r="AN138" s="37"/>
      <c r="AO138" s="1085"/>
      <c r="AP138" s="1086"/>
      <c r="AQ138" s="1086"/>
    </row>
    <row r="139" spans="1:43" s="10" customFormat="1" ht="15" outlineLevel="1">
      <c r="A139" s="37"/>
      <c r="B139" s="65" t="s">
        <v>1015</v>
      </c>
      <c r="C139" s="64"/>
      <c r="D139" s="37"/>
      <c r="E139" s="64"/>
      <c r="F139" s="37"/>
      <c r="G139" s="63"/>
      <c r="H139" s="37"/>
      <c r="I139" s="37"/>
      <c r="J139" s="37"/>
      <c r="K139" s="37"/>
      <c r="L139" s="37"/>
      <c r="M139" s="37"/>
      <c r="N139" s="37"/>
      <c r="O139" s="37"/>
      <c r="P139" s="37"/>
      <c r="Q139" s="37"/>
      <c r="R139" s="1078"/>
      <c r="S139" s="1078"/>
      <c r="T139" s="1078"/>
      <c r="U139" s="1078"/>
      <c r="V139" s="1078"/>
      <c r="W139" s="1078"/>
      <c r="X139" s="1078"/>
      <c r="Y139" s="37"/>
      <c r="Z139" s="1078"/>
      <c r="AA139" s="1078"/>
      <c r="AB139" s="1078"/>
      <c r="AC139" s="1078"/>
      <c r="AD139" s="1078"/>
      <c r="AE139" s="1078"/>
      <c r="AF139" s="1078"/>
      <c r="AH139" s="1083"/>
      <c r="AI139" s="1084"/>
      <c r="AJ139" s="1084"/>
      <c r="AK139" s="1084"/>
      <c r="AL139" s="1084"/>
      <c r="AM139" s="1084"/>
      <c r="AN139" s="37"/>
      <c r="AO139" s="1085"/>
      <c r="AP139" s="1086"/>
      <c r="AQ139" s="1086"/>
    </row>
    <row r="140" spans="1:43" s="10" customFormat="1" ht="15" outlineLevel="1">
      <c r="A140" s="37" t="s">
        <v>1014</v>
      </c>
      <c r="B140" s="65" t="s">
        <v>1013</v>
      </c>
      <c r="C140" s="64"/>
      <c r="D140" s="37"/>
      <c r="E140" s="64"/>
      <c r="F140" s="37"/>
      <c r="G140" s="63"/>
      <c r="H140" s="37"/>
      <c r="I140" s="37"/>
      <c r="J140" s="37"/>
      <c r="K140" s="37"/>
      <c r="L140" s="37"/>
      <c r="M140" s="37"/>
      <c r="N140" s="37"/>
      <c r="O140" s="37"/>
      <c r="P140" s="37"/>
      <c r="Q140" s="37"/>
      <c r="R140" s="1078"/>
      <c r="S140" s="1078"/>
      <c r="T140" s="1078"/>
      <c r="U140" s="1078"/>
      <c r="V140" s="1078"/>
      <c r="W140" s="1078"/>
      <c r="X140" s="1078"/>
      <c r="Y140" s="37"/>
      <c r="Z140" s="1078"/>
      <c r="AA140" s="1078"/>
      <c r="AB140" s="1078"/>
      <c r="AC140" s="1078"/>
      <c r="AD140" s="1078"/>
      <c r="AE140" s="1078"/>
      <c r="AF140" s="1078"/>
      <c r="AH140" s="1083"/>
      <c r="AI140" s="1084"/>
      <c r="AJ140" s="1084"/>
      <c r="AK140" s="1084"/>
      <c r="AL140" s="1084"/>
      <c r="AM140" s="1084"/>
      <c r="AN140" s="37"/>
      <c r="AO140" s="1085"/>
      <c r="AP140" s="1086"/>
      <c r="AQ140" s="1086"/>
    </row>
    <row r="141" spans="1:43" s="10" customFormat="1" ht="15" outlineLevel="1">
      <c r="A141" s="37" t="s">
        <v>1012</v>
      </c>
      <c r="B141" s="65" t="s">
        <v>1011</v>
      </c>
      <c r="C141" s="64"/>
      <c r="D141" s="37"/>
      <c r="E141" s="64"/>
      <c r="F141" s="37"/>
      <c r="G141" s="63"/>
      <c r="H141" s="37"/>
      <c r="I141" s="37"/>
      <c r="J141" s="37"/>
      <c r="K141" s="37"/>
      <c r="L141" s="37"/>
      <c r="M141" s="37"/>
      <c r="N141" s="37"/>
      <c r="O141" s="37"/>
      <c r="P141" s="37"/>
      <c r="Q141" s="37"/>
      <c r="R141" s="1078"/>
      <c r="S141" s="1078"/>
      <c r="T141" s="1078"/>
      <c r="U141" s="1078"/>
      <c r="V141" s="1078"/>
      <c r="W141" s="1078"/>
      <c r="X141" s="1078"/>
      <c r="Y141" s="37"/>
      <c r="Z141" s="1078"/>
      <c r="AA141" s="1078"/>
      <c r="AB141" s="1078"/>
      <c r="AC141" s="1078"/>
      <c r="AD141" s="1078"/>
      <c r="AE141" s="1078"/>
      <c r="AF141" s="1078"/>
      <c r="AH141" s="1083"/>
      <c r="AI141" s="1084"/>
      <c r="AJ141" s="1084"/>
      <c r="AK141" s="1084"/>
      <c r="AL141" s="1084"/>
      <c r="AM141" s="1084"/>
      <c r="AN141" s="37"/>
      <c r="AO141" s="1085"/>
      <c r="AP141" s="1086"/>
      <c r="AQ141" s="1086"/>
    </row>
    <row r="142" spans="1:43" s="10" customFormat="1" ht="15" outlineLevel="1">
      <c r="A142" s="37"/>
      <c r="B142" s="37"/>
      <c r="C142" s="64"/>
      <c r="D142" s="37"/>
      <c r="E142" s="64"/>
      <c r="F142" s="37"/>
      <c r="G142" s="63"/>
      <c r="H142" s="37"/>
      <c r="I142" s="37"/>
      <c r="J142" s="37"/>
      <c r="K142" s="37"/>
      <c r="L142" s="37"/>
      <c r="M142" s="37"/>
      <c r="N142" s="37"/>
      <c r="O142" s="37"/>
      <c r="P142" s="37"/>
      <c r="Q142" s="37"/>
      <c r="R142" s="1094"/>
      <c r="S142" s="1094"/>
      <c r="T142" s="1094"/>
      <c r="U142" s="1094"/>
      <c r="V142" s="1094"/>
      <c r="W142" s="1094"/>
      <c r="X142" s="1094"/>
      <c r="Y142" s="37"/>
      <c r="Z142" s="1094"/>
      <c r="AA142" s="1094"/>
      <c r="AB142" s="1094"/>
      <c r="AC142" s="1094"/>
      <c r="AD142" s="1094"/>
      <c r="AE142" s="1094"/>
      <c r="AF142" s="1094"/>
      <c r="AH142" s="1083"/>
      <c r="AI142" s="1084"/>
      <c r="AJ142" s="1084"/>
      <c r="AK142" s="1084"/>
      <c r="AL142" s="1084"/>
      <c r="AM142" s="1084"/>
      <c r="AN142" s="37"/>
      <c r="AO142" s="1085"/>
      <c r="AP142" s="1086"/>
      <c r="AQ142" s="1086"/>
    </row>
    <row r="143" spans="1:43" s="10" customFormat="1" ht="15" outlineLevel="1">
      <c r="A143" s="38">
        <v>1</v>
      </c>
      <c r="B143" s="59" t="s">
        <v>1010</v>
      </c>
      <c r="C143" s="58"/>
      <c r="D143" s="37"/>
      <c r="E143" s="58"/>
      <c r="F143" s="37"/>
      <c r="G143" s="57"/>
      <c r="H143" s="37"/>
      <c r="I143" s="37"/>
      <c r="J143" s="37"/>
      <c r="K143" s="37"/>
      <c r="L143" s="37"/>
      <c r="M143" s="37"/>
      <c r="N143" s="37"/>
      <c r="O143" s="37"/>
      <c r="P143" s="37"/>
      <c r="Q143" s="37"/>
      <c r="R143" s="1079"/>
      <c r="S143" s="1079"/>
      <c r="T143" s="1079"/>
      <c r="U143" s="1079"/>
      <c r="V143" s="1079"/>
      <c r="W143" s="1079"/>
      <c r="X143" s="1079"/>
      <c r="Y143" s="37"/>
      <c r="Z143" s="1079"/>
      <c r="AA143" s="1079"/>
      <c r="AB143" s="1079"/>
      <c r="AC143" s="1079"/>
      <c r="AD143" s="1079"/>
      <c r="AE143" s="1079"/>
      <c r="AF143" s="1079"/>
      <c r="AH143" s="1084"/>
      <c r="AI143" s="1084"/>
      <c r="AJ143" s="1084"/>
      <c r="AK143" s="1084"/>
      <c r="AL143" s="1084"/>
      <c r="AM143" s="1084"/>
      <c r="AN143" s="37"/>
      <c r="AO143" s="1086"/>
      <c r="AP143" s="1086"/>
      <c r="AQ143" s="1086"/>
    </row>
    <row r="144" spans="1:43" s="10" customFormat="1" ht="15" outlineLevel="1">
      <c r="A144" s="38">
        <v>2</v>
      </c>
      <c r="B144" s="59" t="s">
        <v>1009</v>
      </c>
      <c r="C144" s="58"/>
      <c r="D144" s="37"/>
      <c r="E144" s="58"/>
      <c r="F144" s="37"/>
      <c r="G144" s="57"/>
      <c r="H144" s="37"/>
      <c r="I144" s="37"/>
      <c r="J144" s="37"/>
      <c r="K144" s="37"/>
      <c r="L144" s="37"/>
      <c r="M144" s="37"/>
      <c r="N144" s="37"/>
      <c r="O144" s="37"/>
      <c r="P144" s="37"/>
      <c r="Q144" s="37"/>
      <c r="R144" s="1079"/>
      <c r="S144" s="1079"/>
      <c r="T144" s="1079"/>
      <c r="U144" s="1079"/>
      <c r="V144" s="1079"/>
      <c r="W144" s="1079"/>
      <c r="X144" s="1079"/>
      <c r="Y144" s="37"/>
      <c r="Z144" s="1079"/>
      <c r="AA144" s="1079"/>
      <c r="AB144" s="1079"/>
      <c r="AC144" s="1079"/>
      <c r="AD144" s="1079"/>
      <c r="AE144" s="1079"/>
      <c r="AF144" s="1079"/>
      <c r="AH144" s="1084"/>
      <c r="AI144" s="1084"/>
      <c r="AJ144" s="1084"/>
      <c r="AK144" s="1084"/>
      <c r="AL144" s="1084"/>
      <c r="AM144" s="1084"/>
      <c r="AN144" s="37"/>
      <c r="AO144" s="1086"/>
      <c r="AP144" s="1086"/>
      <c r="AQ144" s="1086"/>
    </row>
    <row r="145" spans="1:43" s="10" customFormat="1" ht="15" outlineLevel="1">
      <c r="A145" s="38">
        <v>3</v>
      </c>
      <c r="B145" s="59" t="s">
        <v>1008</v>
      </c>
      <c r="C145" s="58"/>
      <c r="D145" s="37"/>
      <c r="E145" s="58"/>
      <c r="F145" s="37"/>
      <c r="G145" s="57"/>
      <c r="H145" s="37"/>
      <c r="I145" s="37"/>
      <c r="J145" s="37"/>
      <c r="K145" s="37"/>
      <c r="L145" s="37"/>
      <c r="M145" s="37"/>
      <c r="N145" s="37"/>
      <c r="O145" s="37"/>
      <c r="P145" s="37"/>
      <c r="Q145" s="37"/>
      <c r="R145" s="1079"/>
      <c r="S145" s="1079"/>
      <c r="T145" s="1079"/>
      <c r="U145" s="1079"/>
      <c r="V145" s="1079"/>
      <c r="W145" s="1079"/>
      <c r="X145" s="1079"/>
      <c r="Y145" s="37"/>
      <c r="Z145" s="1079"/>
      <c r="AA145" s="1079"/>
      <c r="AB145" s="1079"/>
      <c r="AC145" s="1079"/>
      <c r="AD145" s="1079"/>
      <c r="AE145" s="1079"/>
      <c r="AF145" s="1079"/>
      <c r="AH145" s="1084"/>
      <c r="AI145" s="1084"/>
      <c r="AJ145" s="1084"/>
      <c r="AK145" s="1084"/>
      <c r="AL145" s="1084"/>
      <c r="AM145" s="1084"/>
      <c r="AN145" s="37"/>
      <c r="AO145" s="1086"/>
      <c r="AP145" s="1086"/>
      <c r="AQ145" s="1086"/>
    </row>
    <row r="146" spans="1:43" s="10" customFormat="1" ht="15" outlineLevel="1">
      <c r="A146" s="37"/>
      <c r="B146" s="37"/>
      <c r="C146" s="64"/>
      <c r="D146" s="37"/>
      <c r="E146" s="64"/>
      <c r="F146" s="37"/>
      <c r="G146" s="63"/>
      <c r="H146" s="37"/>
      <c r="I146" s="37"/>
      <c r="J146" s="37"/>
      <c r="K146" s="37"/>
      <c r="L146" s="37"/>
      <c r="M146" s="37"/>
      <c r="N146" s="37"/>
      <c r="O146" s="37"/>
      <c r="P146" s="37"/>
      <c r="Q146" s="37"/>
      <c r="R146" s="1094"/>
      <c r="S146" s="1094"/>
      <c r="T146" s="1094"/>
      <c r="U146" s="1094"/>
      <c r="V146" s="1094"/>
      <c r="W146" s="1094"/>
      <c r="X146" s="1094"/>
      <c r="Y146" s="37"/>
      <c r="Z146" s="1094"/>
      <c r="AA146" s="1094"/>
      <c r="AB146" s="1094"/>
      <c r="AC146" s="1094"/>
      <c r="AD146" s="1094"/>
      <c r="AE146" s="1094"/>
      <c r="AF146" s="1094"/>
      <c r="AH146" s="1083"/>
      <c r="AI146" s="1084"/>
      <c r="AJ146" s="1084"/>
      <c r="AK146" s="1084"/>
      <c r="AL146" s="1084"/>
      <c r="AM146" s="1084"/>
      <c r="AN146" s="37"/>
      <c r="AO146" s="1085"/>
      <c r="AP146" s="1086"/>
      <c r="AQ146" s="1086"/>
    </row>
    <row r="147" spans="1:43" s="10" customFormat="1" ht="15" outlineLevel="1">
      <c r="A147" s="38">
        <v>4</v>
      </c>
      <c r="B147" s="59" t="s">
        <v>1007</v>
      </c>
      <c r="C147" s="58"/>
      <c r="D147" s="37"/>
      <c r="E147" s="58"/>
      <c r="F147" s="37"/>
      <c r="G147" s="57"/>
      <c r="H147" s="37"/>
      <c r="I147" s="37"/>
      <c r="J147" s="37"/>
      <c r="K147" s="37"/>
      <c r="L147" s="37"/>
      <c r="M147" s="37"/>
      <c r="N147" s="37"/>
      <c r="O147" s="37"/>
      <c r="P147" s="37"/>
      <c r="Q147" s="37"/>
      <c r="R147" s="1079"/>
      <c r="S147" s="1079"/>
      <c r="T147" s="1079"/>
      <c r="U147" s="1079"/>
      <c r="V147" s="1079"/>
      <c r="W147" s="1079"/>
      <c r="X147" s="1079"/>
      <c r="Y147" s="37"/>
      <c r="Z147" s="1079"/>
      <c r="AA147" s="1079"/>
      <c r="AB147" s="1079"/>
      <c r="AC147" s="1079"/>
      <c r="AD147" s="1079"/>
      <c r="AE147" s="1079"/>
      <c r="AF147" s="1079"/>
      <c r="AH147" s="1084"/>
      <c r="AI147" s="1084"/>
      <c r="AJ147" s="1084"/>
      <c r="AK147" s="1084"/>
      <c r="AL147" s="1084"/>
      <c r="AM147" s="1084"/>
      <c r="AN147" s="37"/>
      <c r="AO147" s="1086"/>
      <c r="AP147" s="1086"/>
      <c r="AQ147" s="1086"/>
    </row>
    <row r="148" spans="1:43" s="10" customFormat="1" ht="15" outlineLevel="1">
      <c r="A148" s="38">
        <v>5</v>
      </c>
      <c r="B148" s="59" t="s">
        <v>1006</v>
      </c>
      <c r="C148" s="58"/>
      <c r="D148" s="37"/>
      <c r="E148" s="58"/>
      <c r="F148" s="37"/>
      <c r="G148" s="57"/>
      <c r="H148" s="37"/>
      <c r="I148" s="37"/>
      <c r="J148" s="37"/>
      <c r="K148" s="37"/>
      <c r="L148" s="37"/>
      <c r="M148" s="37"/>
      <c r="N148" s="37"/>
      <c r="O148" s="37"/>
      <c r="P148" s="37"/>
      <c r="Q148" s="37"/>
      <c r="R148" s="1079"/>
      <c r="S148" s="1079"/>
      <c r="T148" s="1079"/>
      <c r="U148" s="1079"/>
      <c r="V148" s="1079"/>
      <c r="W148" s="1079"/>
      <c r="X148" s="1079"/>
      <c r="Y148" s="37"/>
      <c r="Z148" s="1079"/>
      <c r="AA148" s="1079"/>
      <c r="AB148" s="1079"/>
      <c r="AC148" s="1079"/>
      <c r="AD148" s="1079"/>
      <c r="AE148" s="1079"/>
      <c r="AF148" s="1079"/>
      <c r="AH148" s="1084"/>
      <c r="AI148" s="1084"/>
      <c r="AJ148" s="1084"/>
      <c r="AK148" s="1084"/>
      <c r="AL148" s="1084"/>
      <c r="AM148" s="1084"/>
      <c r="AN148" s="37"/>
      <c r="AO148" s="1086"/>
      <c r="AP148" s="1086"/>
      <c r="AQ148" s="1086"/>
    </row>
    <row r="149" spans="1:43" s="10" customFormat="1" ht="15" outlineLevel="1">
      <c r="A149" s="37" t="s">
        <v>1005</v>
      </c>
      <c r="B149" s="65" t="s">
        <v>1004</v>
      </c>
      <c r="C149" s="64"/>
      <c r="D149" s="37"/>
      <c r="E149" s="64"/>
      <c r="F149" s="37"/>
      <c r="G149" s="63"/>
      <c r="H149" s="37"/>
      <c r="I149" s="37"/>
      <c r="J149" s="37"/>
      <c r="K149" s="37"/>
      <c r="L149" s="37"/>
      <c r="M149" s="37"/>
      <c r="N149" s="37"/>
      <c r="O149" s="37"/>
      <c r="P149" s="37"/>
      <c r="Q149" s="37"/>
      <c r="R149" s="1078"/>
      <c r="S149" s="1078"/>
      <c r="T149" s="1078"/>
      <c r="U149" s="1078"/>
      <c r="V149" s="1078"/>
      <c r="W149" s="1078"/>
      <c r="X149" s="1078"/>
      <c r="Y149" s="37"/>
      <c r="Z149" s="1078"/>
      <c r="AA149" s="1078"/>
      <c r="AB149" s="1078"/>
      <c r="AC149" s="1078"/>
      <c r="AD149" s="1078"/>
      <c r="AE149" s="1078"/>
      <c r="AF149" s="1078"/>
      <c r="AH149" s="1083"/>
      <c r="AI149" s="1084"/>
      <c r="AJ149" s="1084"/>
      <c r="AK149" s="1084"/>
      <c r="AL149" s="1084"/>
      <c r="AM149" s="1084"/>
      <c r="AN149" s="37"/>
      <c r="AO149" s="1085"/>
      <c r="AP149" s="1086"/>
      <c r="AQ149" s="1086"/>
    </row>
    <row r="150" spans="1:43" s="10" customFormat="1" ht="15" outlineLevel="1">
      <c r="A150" s="37"/>
      <c r="B150" s="37"/>
      <c r="C150" s="37"/>
      <c r="D150" s="64"/>
      <c r="E150" s="64"/>
      <c r="F150" s="37"/>
      <c r="G150" s="63"/>
      <c r="H150" s="37"/>
      <c r="I150" s="37"/>
      <c r="J150" s="37"/>
      <c r="K150" s="37"/>
      <c r="L150" s="37"/>
      <c r="M150" s="37"/>
      <c r="N150" s="37"/>
      <c r="O150" s="37"/>
      <c r="P150" s="37"/>
      <c r="Q150" s="37"/>
      <c r="R150" s="1094"/>
      <c r="S150" s="1094"/>
      <c r="T150" s="1094"/>
      <c r="U150" s="1094"/>
      <c r="V150" s="1094"/>
      <c r="W150" s="1094"/>
      <c r="X150" s="1094"/>
      <c r="Y150" s="37"/>
      <c r="Z150" s="1094"/>
      <c r="AA150" s="1094"/>
      <c r="AB150" s="1094"/>
      <c r="AC150" s="1094"/>
      <c r="AD150" s="1094"/>
      <c r="AE150" s="1094"/>
      <c r="AF150" s="1094"/>
      <c r="AH150" s="1083"/>
      <c r="AI150" s="1084"/>
      <c r="AJ150" s="1084"/>
      <c r="AK150" s="1084"/>
      <c r="AL150" s="1084"/>
      <c r="AM150" s="1084"/>
      <c r="AN150" s="37"/>
      <c r="AO150" s="1085"/>
      <c r="AP150" s="1086"/>
      <c r="AQ150" s="1086"/>
    </row>
    <row r="151" spans="1:43" s="10" customFormat="1" ht="15" outlineLevel="1">
      <c r="A151" s="38">
        <v>6</v>
      </c>
      <c r="B151" s="59" t="s">
        <v>1003</v>
      </c>
      <c r="C151" s="58"/>
      <c r="D151" s="37"/>
      <c r="E151" s="58"/>
      <c r="F151" s="37"/>
      <c r="G151" s="57"/>
      <c r="H151" s="37"/>
      <c r="I151" s="37"/>
      <c r="J151" s="37"/>
      <c r="K151" s="37"/>
      <c r="L151" s="37"/>
      <c r="M151" s="37"/>
      <c r="N151" s="37"/>
      <c r="O151" s="37"/>
      <c r="P151" s="37"/>
      <c r="Q151" s="37"/>
      <c r="R151" s="1079"/>
      <c r="S151" s="1079"/>
      <c r="T151" s="1079"/>
      <c r="U151" s="1079"/>
      <c r="V151" s="1079"/>
      <c r="W151" s="1079"/>
      <c r="X151" s="1079"/>
      <c r="Y151" s="37"/>
      <c r="Z151" s="1079"/>
      <c r="AA151" s="1079"/>
      <c r="AB151" s="1079"/>
      <c r="AC151" s="1079"/>
      <c r="AD151" s="1079"/>
      <c r="AE151" s="1079"/>
      <c r="AF151" s="1079"/>
      <c r="AH151" s="1084"/>
      <c r="AI151" s="1084"/>
      <c r="AJ151" s="1084"/>
      <c r="AK151" s="1084"/>
      <c r="AL151" s="1084"/>
      <c r="AM151" s="1084"/>
      <c r="AN151" s="37"/>
      <c r="AO151" s="1086"/>
      <c r="AP151" s="1086"/>
      <c r="AQ151" s="1086"/>
    </row>
    <row r="152" spans="1:43" s="10" customFormat="1" ht="15" outlineLevel="1">
      <c r="A152" s="38">
        <v>7</v>
      </c>
      <c r="B152" s="59" t="s">
        <v>1002</v>
      </c>
      <c r="C152" s="58"/>
      <c r="D152" s="37"/>
      <c r="E152" s="58"/>
      <c r="F152" s="37"/>
      <c r="G152" s="57"/>
      <c r="H152" s="37"/>
      <c r="I152" s="37"/>
      <c r="J152" s="37"/>
      <c r="K152" s="37"/>
      <c r="L152" s="37"/>
      <c r="M152" s="37"/>
      <c r="N152" s="37"/>
      <c r="O152" s="37"/>
      <c r="P152" s="37"/>
      <c r="Q152" s="37"/>
      <c r="R152" s="1079"/>
      <c r="S152" s="1079"/>
      <c r="T152" s="1079"/>
      <c r="U152" s="1079"/>
      <c r="V152" s="1079"/>
      <c r="W152" s="1079"/>
      <c r="X152" s="1079"/>
      <c r="Y152" s="37"/>
      <c r="Z152" s="1079"/>
      <c r="AA152" s="1079"/>
      <c r="AB152" s="1079"/>
      <c r="AC152" s="1079"/>
      <c r="AD152" s="1079"/>
      <c r="AE152" s="1079"/>
      <c r="AF152" s="1079"/>
      <c r="AH152" s="1084"/>
      <c r="AI152" s="1084"/>
      <c r="AJ152" s="1084"/>
      <c r="AK152" s="1084"/>
      <c r="AL152" s="1084"/>
      <c r="AM152" s="1084"/>
      <c r="AN152" s="37"/>
      <c r="AO152" s="1086"/>
      <c r="AP152" s="1086"/>
      <c r="AQ152" s="1086"/>
    </row>
    <row r="153" spans="1:43" s="10" customFormat="1" ht="15" outlineLevel="1">
      <c r="A153" s="37"/>
      <c r="B153" s="37"/>
      <c r="C153" s="64"/>
      <c r="D153" s="37"/>
      <c r="E153" s="64"/>
      <c r="F153" s="37"/>
      <c r="G153" s="63"/>
      <c r="H153" s="37"/>
      <c r="I153" s="37"/>
      <c r="J153" s="37"/>
      <c r="K153" s="37"/>
      <c r="L153" s="37"/>
      <c r="M153" s="37"/>
      <c r="N153" s="37"/>
      <c r="O153" s="37"/>
      <c r="P153" s="37"/>
      <c r="Q153" s="37"/>
      <c r="R153" s="1094"/>
      <c r="S153" s="1094"/>
      <c r="T153" s="1094"/>
      <c r="U153" s="1094"/>
      <c r="V153" s="1094"/>
      <c r="W153" s="1094"/>
      <c r="X153" s="1094"/>
      <c r="Y153" s="37"/>
      <c r="Z153" s="1094"/>
      <c r="AA153" s="1094"/>
      <c r="AB153" s="1094"/>
      <c r="AC153" s="1094"/>
      <c r="AD153" s="1094"/>
      <c r="AE153" s="1094"/>
      <c r="AF153" s="1094"/>
      <c r="AH153" s="1083"/>
      <c r="AI153" s="1084"/>
      <c r="AJ153" s="1084"/>
      <c r="AK153" s="1084"/>
      <c r="AL153" s="1084"/>
      <c r="AM153" s="1084"/>
      <c r="AN153" s="37"/>
      <c r="AO153" s="1085"/>
      <c r="AP153" s="1086"/>
      <c r="AQ153" s="1086"/>
    </row>
    <row r="154" spans="1:43" s="10" customFormat="1" ht="15" outlineLevel="1">
      <c r="A154" s="38">
        <v>8</v>
      </c>
      <c r="B154" s="59" t="s">
        <v>1001</v>
      </c>
      <c r="C154" s="58"/>
      <c r="D154" s="37"/>
      <c r="E154" s="58"/>
      <c r="F154" s="37"/>
      <c r="G154" s="57"/>
      <c r="H154" s="37"/>
      <c r="I154" s="37"/>
      <c r="J154" s="37"/>
      <c r="K154" s="37"/>
      <c r="L154" s="37"/>
      <c r="M154" s="37"/>
      <c r="N154" s="37"/>
      <c r="O154" s="37"/>
      <c r="P154" s="37"/>
      <c r="Q154" s="37"/>
      <c r="R154" s="1079"/>
      <c r="S154" s="1079"/>
      <c r="T154" s="1079"/>
      <c r="U154" s="1079"/>
      <c r="V154" s="1079"/>
      <c r="W154" s="1079"/>
      <c r="X154" s="1079"/>
      <c r="Y154" s="37"/>
      <c r="Z154" s="1079"/>
      <c r="AA154" s="1079"/>
      <c r="AB154" s="1079"/>
      <c r="AC154" s="1079"/>
      <c r="AD154" s="1079"/>
      <c r="AE154" s="1079"/>
      <c r="AF154" s="1079"/>
      <c r="AH154" s="1084"/>
      <c r="AI154" s="1084"/>
      <c r="AJ154" s="1084"/>
      <c r="AK154" s="1084"/>
      <c r="AL154" s="1084"/>
      <c r="AM154" s="1084"/>
      <c r="AN154" s="37"/>
      <c r="AO154" s="1086"/>
      <c r="AP154" s="1086"/>
      <c r="AQ154" s="1086"/>
    </row>
    <row r="155" spans="1:43" s="10" customFormat="1" ht="15" outlineLevel="1">
      <c r="A155" s="37"/>
      <c r="B155" s="37"/>
      <c r="C155" s="64"/>
      <c r="D155" s="37"/>
      <c r="E155" s="64"/>
      <c r="F155" s="37"/>
      <c r="G155" s="63"/>
      <c r="H155" s="37"/>
      <c r="I155" s="37"/>
      <c r="J155" s="37"/>
      <c r="K155" s="37"/>
      <c r="L155" s="37"/>
      <c r="M155" s="37"/>
      <c r="N155" s="37"/>
      <c r="O155" s="37"/>
      <c r="P155" s="37"/>
      <c r="Q155" s="37"/>
      <c r="R155" s="1094"/>
      <c r="S155" s="1094"/>
      <c r="T155" s="1094"/>
      <c r="U155" s="1094"/>
      <c r="V155" s="1094"/>
      <c r="W155" s="1094"/>
      <c r="X155" s="1094"/>
      <c r="Y155" s="37"/>
      <c r="Z155" s="1094"/>
      <c r="AA155" s="1094"/>
      <c r="AB155" s="1094"/>
      <c r="AC155" s="1094"/>
      <c r="AD155" s="1094"/>
      <c r="AE155" s="1094"/>
      <c r="AF155" s="1094"/>
      <c r="AH155" s="1083"/>
      <c r="AI155" s="1084"/>
      <c r="AJ155" s="1084"/>
      <c r="AK155" s="1084"/>
      <c r="AL155" s="1084"/>
      <c r="AM155" s="1084"/>
      <c r="AN155" s="37"/>
      <c r="AO155" s="1085"/>
      <c r="AP155" s="1086"/>
      <c r="AQ155" s="1086"/>
    </row>
    <row r="156" spans="1:43" s="10" customFormat="1" ht="15" outlineLevel="1">
      <c r="A156" s="38">
        <v>9</v>
      </c>
      <c r="B156" s="59" t="s">
        <v>1000</v>
      </c>
      <c r="C156" s="58"/>
      <c r="D156" s="37"/>
      <c r="E156" s="58"/>
      <c r="F156" s="37"/>
      <c r="G156" s="57"/>
      <c r="H156" s="37"/>
      <c r="I156" s="37"/>
      <c r="J156" s="37"/>
      <c r="K156" s="37"/>
      <c r="L156" s="37"/>
      <c r="M156" s="37"/>
      <c r="N156" s="37"/>
      <c r="O156" s="37"/>
      <c r="P156" s="37"/>
      <c r="Q156" s="37"/>
      <c r="R156" s="1079"/>
      <c r="S156" s="1079"/>
      <c r="T156" s="1079"/>
      <c r="U156" s="1079"/>
      <c r="V156" s="1079"/>
      <c r="W156" s="1079"/>
      <c r="X156" s="1079"/>
      <c r="Y156" s="37"/>
      <c r="Z156" s="1079"/>
      <c r="AA156" s="1079"/>
      <c r="AB156" s="1079"/>
      <c r="AC156" s="1079"/>
      <c r="AD156" s="1079"/>
      <c r="AE156" s="1079"/>
      <c r="AF156" s="1079"/>
      <c r="AH156" s="1084"/>
      <c r="AI156" s="1084"/>
      <c r="AJ156" s="1084"/>
      <c r="AK156" s="1084"/>
      <c r="AL156" s="1084"/>
      <c r="AM156" s="1084"/>
      <c r="AN156" s="37"/>
      <c r="AO156" s="1086"/>
      <c r="AP156" s="1086"/>
      <c r="AQ156" s="1086"/>
    </row>
    <row r="157" spans="1:43" s="10" customFormat="1" ht="15" outlineLevel="1">
      <c r="A157" s="38">
        <v>10</v>
      </c>
      <c r="B157" s="59" t="s">
        <v>999</v>
      </c>
      <c r="C157" s="58"/>
      <c r="D157" s="37"/>
      <c r="E157" s="58"/>
      <c r="F157" s="37"/>
      <c r="G157" s="57"/>
      <c r="H157" s="37"/>
      <c r="I157" s="37"/>
      <c r="J157" s="37"/>
      <c r="K157" s="37"/>
      <c r="L157" s="37"/>
      <c r="M157" s="37"/>
      <c r="N157" s="37"/>
      <c r="O157" s="37"/>
      <c r="P157" s="37"/>
      <c r="Q157" s="37"/>
      <c r="R157" s="1079"/>
      <c r="S157" s="1079"/>
      <c r="T157" s="1079"/>
      <c r="U157" s="1079"/>
      <c r="V157" s="1079"/>
      <c r="W157" s="1079"/>
      <c r="X157" s="1079"/>
      <c r="Y157" s="37"/>
      <c r="Z157" s="1079"/>
      <c r="AA157" s="1079"/>
      <c r="AB157" s="1079"/>
      <c r="AC157" s="1079"/>
      <c r="AD157" s="1079"/>
      <c r="AE157" s="1079"/>
      <c r="AF157" s="1079"/>
      <c r="AH157" s="1084"/>
      <c r="AI157" s="1084"/>
      <c r="AJ157" s="1084"/>
      <c r="AK157" s="1084"/>
      <c r="AL157" s="1084"/>
      <c r="AM157" s="1084"/>
      <c r="AN157" s="37"/>
      <c r="AO157" s="1086"/>
      <c r="AP157" s="1086"/>
      <c r="AQ157" s="1086"/>
    </row>
    <row r="158" spans="1:43" s="10" customFormat="1" ht="15" outlineLevel="1">
      <c r="A158" s="38">
        <v>11</v>
      </c>
      <c r="B158" s="59" t="s">
        <v>998</v>
      </c>
      <c r="C158" s="58"/>
      <c r="D158" s="37"/>
      <c r="E158" s="58"/>
      <c r="F158" s="37"/>
      <c r="G158" s="57"/>
      <c r="H158" s="37"/>
      <c r="I158" s="37"/>
      <c r="J158" s="37"/>
      <c r="K158" s="37"/>
      <c r="L158" s="37"/>
      <c r="M158" s="37"/>
      <c r="N158" s="37"/>
      <c r="O158" s="37"/>
      <c r="P158" s="37"/>
      <c r="Q158" s="37"/>
      <c r="R158" s="1095"/>
      <c r="S158" s="1095"/>
      <c r="T158" s="1095"/>
      <c r="U158" s="1095"/>
      <c r="V158" s="1095"/>
      <c r="W158" s="1095"/>
      <c r="X158" s="1095"/>
      <c r="Y158" s="37"/>
      <c r="Z158" s="1095"/>
      <c r="AA158" s="1095"/>
      <c r="AB158" s="1095"/>
      <c r="AC158" s="1095"/>
      <c r="AD158" s="1095"/>
      <c r="AE158" s="1095"/>
      <c r="AF158" s="1095"/>
      <c r="AH158" s="1084"/>
      <c r="AI158" s="1084"/>
      <c r="AJ158" s="1084"/>
      <c r="AK158" s="1084"/>
      <c r="AL158" s="1084"/>
      <c r="AM158" s="1084"/>
      <c r="AN158" s="37"/>
      <c r="AO158" s="1086"/>
      <c r="AP158" s="1086"/>
      <c r="AQ158" s="1086"/>
    </row>
    <row r="159" spans="1:43" s="10" customFormat="1" ht="15" outlineLevel="1">
      <c r="A159" s="37"/>
      <c r="B159" s="37"/>
      <c r="C159" s="64"/>
      <c r="D159" s="37"/>
      <c r="E159" s="64"/>
      <c r="F159" s="37"/>
      <c r="G159" s="63"/>
      <c r="H159" s="37"/>
      <c r="I159" s="37"/>
      <c r="J159" s="37"/>
      <c r="K159" s="37"/>
      <c r="L159" s="37"/>
      <c r="M159" s="37"/>
      <c r="N159" s="37"/>
      <c r="O159" s="37"/>
      <c r="P159" s="37"/>
      <c r="Q159" s="37"/>
      <c r="R159" s="1094"/>
      <c r="S159" s="1094"/>
      <c r="T159" s="1094"/>
      <c r="U159" s="1094"/>
      <c r="V159" s="1094"/>
      <c r="W159" s="1094"/>
      <c r="X159" s="1094"/>
      <c r="Y159" s="37"/>
      <c r="Z159" s="1094"/>
      <c r="AA159" s="1094"/>
      <c r="AB159" s="1094"/>
      <c r="AC159" s="1094"/>
      <c r="AD159" s="1094"/>
      <c r="AE159" s="1094"/>
      <c r="AF159" s="1094"/>
      <c r="AH159" s="1083"/>
      <c r="AI159" s="1084"/>
      <c r="AJ159" s="1084"/>
      <c r="AK159" s="1084"/>
      <c r="AL159" s="1084"/>
      <c r="AM159" s="1084"/>
      <c r="AN159" s="37"/>
      <c r="AO159" s="1085"/>
      <c r="AP159" s="1086"/>
      <c r="AQ159" s="1086"/>
    </row>
    <row r="160" spans="1:43" s="10" customFormat="1" ht="15" outlineLevel="1">
      <c r="A160" s="38">
        <v>12</v>
      </c>
      <c r="B160" s="59" t="s">
        <v>997</v>
      </c>
      <c r="C160" s="58"/>
      <c r="D160" s="37"/>
      <c r="E160" s="58"/>
      <c r="F160" s="37"/>
      <c r="G160" s="57"/>
      <c r="H160" s="37"/>
      <c r="I160" s="37"/>
      <c r="J160" s="37"/>
      <c r="K160" s="37"/>
      <c r="L160" s="37"/>
      <c r="M160" s="37"/>
      <c r="N160" s="37"/>
      <c r="O160" s="37"/>
      <c r="P160" s="37"/>
      <c r="Q160" s="37"/>
      <c r="R160" s="1079"/>
      <c r="S160" s="1079"/>
      <c r="T160" s="1079"/>
      <c r="U160" s="1079"/>
      <c r="V160" s="1079"/>
      <c r="W160" s="1079"/>
      <c r="X160" s="1079"/>
      <c r="Y160" s="37"/>
      <c r="Z160" s="1079"/>
      <c r="AA160" s="1079"/>
      <c r="AB160" s="1079"/>
      <c r="AC160" s="1079"/>
      <c r="AD160" s="1079"/>
      <c r="AE160" s="1079"/>
      <c r="AF160" s="1079"/>
      <c r="AH160" s="1084"/>
      <c r="AI160" s="1084"/>
      <c r="AJ160" s="1084"/>
      <c r="AK160" s="1084"/>
      <c r="AL160" s="1084"/>
      <c r="AM160" s="1084"/>
      <c r="AN160" s="37"/>
      <c r="AO160" s="1086"/>
      <c r="AP160" s="1086"/>
      <c r="AQ160" s="1086"/>
    </row>
    <row r="161" spans="1:43" s="10" customFormat="1" ht="15" outlineLevel="1">
      <c r="A161" s="38">
        <v>13</v>
      </c>
      <c r="B161" s="59" t="s">
        <v>996</v>
      </c>
      <c r="C161" s="58"/>
      <c r="D161" s="37"/>
      <c r="E161" s="58"/>
      <c r="F161" s="37"/>
      <c r="G161" s="57"/>
      <c r="H161" s="37"/>
      <c r="I161" s="37"/>
      <c r="J161" s="37"/>
      <c r="K161" s="37"/>
      <c r="L161" s="37"/>
      <c r="M161" s="37"/>
      <c r="N161" s="37"/>
      <c r="O161" s="37"/>
      <c r="P161" s="37"/>
      <c r="Q161" s="37"/>
      <c r="R161" s="1079"/>
      <c r="S161" s="1079"/>
      <c r="T161" s="1079"/>
      <c r="U161" s="1079"/>
      <c r="V161" s="1079"/>
      <c r="W161" s="1079"/>
      <c r="X161" s="1079"/>
      <c r="Y161" s="37"/>
      <c r="Z161" s="1095"/>
      <c r="AA161" s="1095"/>
      <c r="AB161" s="1095"/>
      <c r="AC161" s="1095"/>
      <c r="AD161" s="1095"/>
      <c r="AE161" s="1095"/>
      <c r="AF161" s="1095"/>
      <c r="AH161" s="1084"/>
      <c r="AI161" s="1084"/>
      <c r="AJ161" s="1084"/>
      <c r="AK161" s="1084"/>
      <c r="AL161" s="1084"/>
      <c r="AM161" s="1084"/>
      <c r="AN161" s="37"/>
      <c r="AO161" s="1086"/>
      <c r="AP161" s="1086"/>
      <c r="AQ161" s="1086"/>
    </row>
    <row r="162" spans="1:43" s="10" customFormat="1" ht="15" outlineLevel="1">
      <c r="A162" s="38"/>
      <c r="B162" s="38"/>
      <c r="C162" s="58"/>
      <c r="D162" s="37"/>
      <c r="E162" s="58"/>
      <c r="F162" s="37"/>
      <c r="G162" s="57"/>
      <c r="H162" s="37"/>
      <c r="I162" s="37"/>
      <c r="J162" s="37"/>
      <c r="K162" s="37"/>
      <c r="L162" s="37"/>
      <c r="M162" s="37"/>
      <c r="N162" s="37"/>
      <c r="O162" s="37"/>
      <c r="P162" s="37"/>
      <c r="Q162" s="37"/>
      <c r="R162" s="1095"/>
      <c r="S162" s="1095"/>
      <c r="T162" s="1095"/>
      <c r="U162" s="1095"/>
      <c r="V162" s="1095"/>
      <c r="W162" s="1095"/>
      <c r="X162" s="1095"/>
      <c r="Y162" s="37"/>
      <c r="Z162" s="1095"/>
      <c r="AA162" s="1095"/>
      <c r="AB162" s="1095"/>
      <c r="AC162" s="1095"/>
      <c r="AD162" s="1095"/>
      <c r="AE162" s="1095"/>
      <c r="AF162" s="1095"/>
      <c r="AH162" s="1084"/>
      <c r="AI162" s="1084"/>
      <c r="AJ162" s="1084"/>
      <c r="AK162" s="1084"/>
      <c r="AL162" s="1084"/>
      <c r="AM162" s="1084"/>
      <c r="AN162" s="37"/>
      <c r="AO162" s="1086"/>
      <c r="AP162" s="1086"/>
      <c r="AQ162" s="1086"/>
    </row>
    <row r="163" spans="1:43" s="10" customFormat="1" ht="15.75" outlineLevel="1" thickBot="1">
      <c r="A163" s="38">
        <v>14</v>
      </c>
      <c r="B163" s="59" t="s">
        <v>995</v>
      </c>
      <c r="C163" s="58"/>
      <c r="D163" s="37"/>
      <c r="E163" s="58"/>
      <c r="F163" s="37"/>
      <c r="G163" s="57"/>
      <c r="H163" s="37"/>
      <c r="I163" s="37"/>
      <c r="J163" s="37"/>
      <c r="K163" s="37"/>
      <c r="L163" s="37"/>
      <c r="M163" s="37"/>
      <c r="N163" s="37"/>
      <c r="O163" s="37"/>
      <c r="P163" s="37"/>
      <c r="Q163" s="37"/>
      <c r="R163" s="1081"/>
      <c r="S163" s="1081"/>
      <c r="T163" s="1081"/>
      <c r="U163" s="1081"/>
      <c r="V163" s="1081"/>
      <c r="W163" s="1081"/>
      <c r="X163" s="1081"/>
      <c r="Y163" s="37"/>
      <c r="Z163" s="1081"/>
      <c r="AA163" s="1081"/>
      <c r="AB163" s="1081"/>
      <c r="AC163" s="1081"/>
      <c r="AD163" s="1081"/>
      <c r="AE163" s="1081"/>
      <c r="AF163" s="1081"/>
      <c r="AH163" s="1089"/>
      <c r="AI163" s="1089"/>
      <c r="AJ163" s="1089"/>
      <c r="AK163" s="1089"/>
      <c r="AL163" s="1089"/>
      <c r="AM163" s="1089"/>
      <c r="AN163" s="37"/>
      <c r="AO163" s="1090"/>
      <c r="AP163" s="1090"/>
      <c r="AQ163" s="1090"/>
    </row>
    <row r="164" spans="1:43" s="10" customFormat="1" ht="15.75" outlineLevel="1" thickTop="1">
      <c r="A164" s="37"/>
      <c r="B164" s="38"/>
      <c r="C164" s="38"/>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H164" s="37"/>
      <c r="AI164" s="37"/>
      <c r="AJ164" s="37"/>
      <c r="AK164" s="37"/>
      <c r="AL164" s="37"/>
      <c r="AM164" s="37"/>
      <c r="AN164" s="37"/>
      <c r="AO164" s="37"/>
      <c r="AP164" s="37"/>
      <c r="AQ164" s="37"/>
    </row>
    <row r="165" spans="1:43" s="10" customFormat="1" ht="15" outlineLevel="1">
      <c r="A165" s="37"/>
      <c r="B165" s="38"/>
      <c r="C165" s="38"/>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H165" s="37"/>
      <c r="AI165" s="37"/>
      <c r="AJ165" s="37"/>
      <c r="AK165" s="37"/>
      <c r="AL165" s="37"/>
      <c r="AM165" s="37"/>
      <c r="AN165" s="37"/>
      <c r="AO165" s="37"/>
      <c r="AP165" s="37"/>
      <c r="AQ165" s="37"/>
    </row>
    <row r="166" spans="1:43" s="10" customFormat="1" ht="15" outlineLevel="1">
      <c r="A166" s="37"/>
      <c r="B166" s="38"/>
      <c r="C166" s="38"/>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H166" s="37"/>
      <c r="AI166" s="37"/>
      <c r="AJ166" s="37"/>
      <c r="AK166" s="37"/>
      <c r="AL166" s="37"/>
      <c r="AM166" s="37"/>
      <c r="AN166" s="37"/>
      <c r="AO166" s="37"/>
      <c r="AP166" s="37"/>
      <c r="AQ166" s="37"/>
    </row>
    <row r="167" spans="1:43" s="10" customFormat="1" ht="15" outlineLevel="1">
      <c r="A167" s="37"/>
      <c r="B167" s="49" t="str">
        <f>'Danh mục'!$B$10</f>
        <v>Nam Định, ngày 15 tháng 7 năm 2014</v>
      </c>
      <c r="C167" s="50"/>
      <c r="D167" s="48"/>
      <c r="E167" s="48"/>
      <c r="F167" s="48"/>
      <c r="G167" s="48"/>
      <c r="H167" s="48"/>
      <c r="I167" s="48"/>
      <c r="J167" s="48"/>
      <c r="K167" s="48"/>
      <c r="L167" s="48"/>
      <c r="M167" s="48"/>
      <c r="N167" s="48"/>
      <c r="O167" s="48"/>
      <c r="P167" s="48"/>
      <c r="Q167" s="48"/>
      <c r="R167" s="49"/>
      <c r="S167" s="49"/>
      <c r="T167" s="49"/>
      <c r="U167" s="49"/>
      <c r="V167" s="49"/>
      <c r="W167" s="49"/>
      <c r="X167" s="48"/>
      <c r="Y167" s="51"/>
      <c r="Z167" s="48"/>
      <c r="AA167" s="48"/>
      <c r="AB167" s="48"/>
      <c r="AC167" s="48"/>
      <c r="AD167" s="48"/>
      <c r="AE167" s="48"/>
      <c r="AF167" s="48"/>
      <c r="AH167" s="48"/>
      <c r="AI167" s="48"/>
      <c r="AJ167" s="48"/>
      <c r="AK167" s="48"/>
      <c r="AL167" s="48"/>
      <c r="AM167" s="48"/>
      <c r="AO167" s="48"/>
      <c r="AP167" s="48"/>
      <c r="AQ167" s="48"/>
    </row>
    <row r="168" spans="1:43" s="10" customFormat="1" ht="15" outlineLevel="1">
      <c r="A168" s="37"/>
      <c r="B168" s="56" t="s">
        <v>887</v>
      </c>
      <c r="C168" s="50"/>
      <c r="D168" s="48"/>
      <c r="E168" s="48"/>
      <c r="F168" s="48"/>
      <c r="G168" s="48"/>
      <c r="H168" s="55"/>
      <c r="I168" s="48"/>
      <c r="J168" s="48"/>
      <c r="K168" s="48"/>
      <c r="L168" s="48"/>
      <c r="M168" s="48"/>
      <c r="N168" s="48"/>
      <c r="O168" s="48"/>
      <c r="P168" s="48"/>
      <c r="Q168" s="48"/>
      <c r="R168" s="49"/>
      <c r="S168" s="49"/>
      <c r="T168" s="49"/>
      <c r="U168" s="49"/>
      <c r="V168" s="49"/>
      <c r="W168" s="49"/>
      <c r="X168" s="48"/>
      <c r="Y168" s="54"/>
      <c r="Z168" s="48"/>
      <c r="AA168" s="48"/>
      <c r="AB168" s="48"/>
      <c r="AC168" s="48"/>
      <c r="AD168" s="48"/>
      <c r="AE168" s="48"/>
      <c r="AF168" s="48"/>
      <c r="AH168" s="48"/>
      <c r="AI168" s="48"/>
      <c r="AJ168" s="48"/>
      <c r="AK168" s="48"/>
      <c r="AL168" s="48"/>
      <c r="AM168" s="48"/>
      <c r="AO168" s="48"/>
      <c r="AP168" s="48"/>
      <c r="AQ168" s="48"/>
    </row>
    <row r="169" spans="1:43" s="10" customFormat="1" ht="15" outlineLevel="1">
      <c r="A169" s="37"/>
      <c r="B169" s="49"/>
      <c r="C169" s="50"/>
      <c r="D169" s="48"/>
      <c r="E169" s="48"/>
      <c r="F169" s="48"/>
      <c r="G169" s="48"/>
      <c r="H169" s="48"/>
      <c r="I169" s="48"/>
      <c r="J169" s="48"/>
      <c r="K169" s="48"/>
      <c r="L169" s="48"/>
      <c r="M169" s="48"/>
      <c r="N169" s="48"/>
      <c r="O169" s="48"/>
      <c r="P169" s="48"/>
      <c r="Q169" s="48"/>
      <c r="R169" s="49"/>
      <c r="S169" s="49"/>
      <c r="T169" s="49"/>
      <c r="U169" s="49"/>
      <c r="V169" s="49"/>
      <c r="W169" s="49"/>
      <c r="X169" s="48"/>
      <c r="Y169" s="49"/>
      <c r="Z169" s="48"/>
      <c r="AA169" s="48"/>
      <c r="AB169" s="48"/>
      <c r="AC169" s="48"/>
      <c r="AD169" s="48"/>
      <c r="AE169" s="48"/>
      <c r="AF169" s="48"/>
      <c r="AH169" s="48"/>
      <c r="AI169" s="48"/>
      <c r="AJ169" s="48"/>
      <c r="AK169" s="48"/>
      <c r="AL169" s="48"/>
      <c r="AM169" s="48"/>
      <c r="AO169" s="48"/>
      <c r="AP169" s="48"/>
      <c r="AQ169" s="48"/>
    </row>
    <row r="170" spans="1:43" s="10" customFormat="1" ht="15" outlineLevel="1">
      <c r="A170" s="37"/>
      <c r="B170" s="49"/>
      <c r="C170" s="50"/>
      <c r="D170" s="48"/>
      <c r="E170" s="48"/>
      <c r="F170" s="48"/>
      <c r="G170" s="48"/>
      <c r="H170" s="48"/>
      <c r="I170" s="48"/>
      <c r="J170" s="48"/>
      <c r="K170" s="48"/>
      <c r="L170" s="48"/>
      <c r="M170" s="48"/>
      <c r="N170" s="48"/>
      <c r="O170" s="48"/>
      <c r="P170" s="48"/>
      <c r="Q170" s="48"/>
      <c r="R170" s="49"/>
      <c r="S170" s="49"/>
      <c r="T170" s="49"/>
      <c r="U170" s="49"/>
      <c r="V170" s="49"/>
      <c r="W170" s="49"/>
      <c r="X170" s="48"/>
      <c r="Y170" s="49"/>
      <c r="Z170" s="48"/>
      <c r="AA170" s="48"/>
      <c r="AB170" s="48"/>
      <c r="AC170" s="48"/>
      <c r="AD170" s="48"/>
      <c r="AE170" s="48"/>
      <c r="AF170" s="48"/>
      <c r="AH170" s="48"/>
      <c r="AI170" s="48"/>
      <c r="AJ170" s="48"/>
      <c r="AK170" s="48"/>
      <c r="AL170" s="48"/>
      <c r="AM170" s="48"/>
      <c r="AO170" s="48"/>
      <c r="AP170" s="48"/>
      <c r="AQ170" s="48"/>
    </row>
    <row r="171" spans="1:43" s="10" customFormat="1" ht="15" outlineLevel="1">
      <c r="A171" s="37"/>
      <c r="B171" s="49"/>
      <c r="C171" s="50"/>
      <c r="D171" s="48"/>
      <c r="E171" s="48"/>
      <c r="F171" s="48"/>
      <c r="G171" s="48"/>
      <c r="H171" s="48"/>
      <c r="I171" s="48"/>
      <c r="J171" s="48"/>
      <c r="K171" s="48"/>
      <c r="L171" s="48"/>
      <c r="M171" s="48"/>
      <c r="N171" s="48"/>
      <c r="O171" s="48"/>
      <c r="P171" s="48"/>
      <c r="Q171" s="48"/>
      <c r="R171" s="49"/>
      <c r="S171" s="49"/>
      <c r="T171" s="49"/>
      <c r="U171" s="49"/>
      <c r="V171" s="49"/>
      <c r="W171" s="49"/>
      <c r="X171" s="48"/>
      <c r="Y171" s="49"/>
      <c r="Z171" s="48"/>
      <c r="AA171" s="48"/>
      <c r="AB171" s="48"/>
      <c r="AC171" s="48"/>
      <c r="AD171" s="48"/>
      <c r="AE171" s="48"/>
      <c r="AF171" s="48"/>
      <c r="AH171" s="48"/>
      <c r="AI171" s="48"/>
      <c r="AJ171" s="48"/>
      <c r="AK171" s="48"/>
      <c r="AL171" s="48"/>
      <c r="AM171" s="48"/>
      <c r="AO171" s="48"/>
      <c r="AP171" s="48"/>
      <c r="AQ171" s="48"/>
    </row>
    <row r="172" spans="1:43" s="10" customFormat="1" ht="15" outlineLevel="1">
      <c r="A172" s="37"/>
      <c r="B172" s="49"/>
      <c r="C172" s="50"/>
      <c r="D172" s="48"/>
      <c r="E172" s="48"/>
      <c r="F172" s="48"/>
      <c r="G172" s="48"/>
      <c r="H172" s="48"/>
      <c r="I172" s="48"/>
      <c r="J172" s="48"/>
      <c r="K172" s="48"/>
      <c r="L172" s="48"/>
      <c r="M172" s="48"/>
      <c r="N172" s="48"/>
      <c r="O172" s="48"/>
      <c r="P172" s="48"/>
      <c r="Q172" s="48"/>
      <c r="R172" s="49"/>
      <c r="S172" s="49"/>
      <c r="T172" s="49"/>
      <c r="U172" s="49"/>
      <c r="V172" s="49"/>
      <c r="W172" s="49"/>
      <c r="X172" s="48"/>
      <c r="Y172" s="49"/>
      <c r="Z172" s="48"/>
      <c r="AA172" s="48"/>
      <c r="AB172" s="48"/>
      <c r="AC172" s="48"/>
      <c r="AD172" s="48"/>
      <c r="AE172" s="48"/>
      <c r="AF172" s="48"/>
      <c r="AH172" s="48"/>
      <c r="AI172" s="48"/>
      <c r="AJ172" s="48"/>
      <c r="AK172" s="48"/>
      <c r="AL172" s="48"/>
      <c r="AM172" s="48"/>
      <c r="AO172" s="48"/>
      <c r="AP172" s="48"/>
      <c r="AQ172" s="48"/>
    </row>
    <row r="173" spans="1:43" s="10" customFormat="1" ht="15" outlineLevel="1">
      <c r="A173" s="37"/>
      <c r="B173" s="49"/>
      <c r="C173" s="50"/>
      <c r="D173" s="48"/>
      <c r="E173" s="48"/>
      <c r="F173" s="48"/>
      <c r="G173" s="48"/>
      <c r="H173" s="48"/>
      <c r="I173" s="48"/>
      <c r="J173" s="48"/>
      <c r="K173" s="48"/>
      <c r="L173" s="48"/>
      <c r="M173" s="48"/>
      <c r="N173" s="48"/>
      <c r="O173" s="48"/>
      <c r="P173" s="48"/>
      <c r="Q173" s="48"/>
      <c r="R173" s="49"/>
      <c r="S173" s="49"/>
      <c r="T173" s="49"/>
      <c r="U173" s="49"/>
      <c r="V173" s="49"/>
      <c r="W173" s="49"/>
      <c r="X173" s="48"/>
      <c r="Y173" s="49"/>
      <c r="Z173" s="48"/>
      <c r="AA173" s="48"/>
      <c r="AB173" s="48"/>
      <c r="AC173" s="48"/>
      <c r="AD173" s="48"/>
      <c r="AE173" s="48"/>
      <c r="AF173" s="48"/>
      <c r="AH173" s="48"/>
      <c r="AI173" s="48"/>
      <c r="AJ173" s="48"/>
      <c r="AK173" s="48"/>
      <c r="AL173" s="48"/>
      <c r="AM173" s="48"/>
      <c r="AO173" s="48"/>
      <c r="AP173" s="48"/>
      <c r="AQ173" s="48"/>
    </row>
    <row r="174" spans="1:43" s="10" customFormat="1" ht="15" outlineLevel="1">
      <c r="A174" s="37"/>
      <c r="B174" s="49"/>
      <c r="C174" s="50"/>
      <c r="D174" s="48"/>
      <c r="E174" s="48"/>
      <c r="F174" s="48"/>
      <c r="G174" s="48"/>
      <c r="H174" s="48"/>
      <c r="I174" s="48"/>
      <c r="J174" s="48"/>
      <c r="K174" s="48"/>
      <c r="L174" s="48"/>
      <c r="M174" s="48"/>
      <c r="N174" s="48"/>
      <c r="O174" s="48"/>
      <c r="P174" s="48"/>
      <c r="Q174" s="48"/>
      <c r="R174" s="49"/>
      <c r="S174" s="49"/>
      <c r="T174" s="49"/>
      <c r="U174" s="49"/>
      <c r="V174" s="49"/>
      <c r="W174" s="49"/>
      <c r="X174" s="48"/>
      <c r="Y174" s="49"/>
      <c r="Z174" s="48"/>
      <c r="AA174" s="48"/>
      <c r="AB174" s="48"/>
      <c r="AC174" s="48"/>
      <c r="AD174" s="48"/>
      <c r="AE174" s="48"/>
      <c r="AF174" s="48"/>
      <c r="AH174" s="48"/>
      <c r="AI174" s="48"/>
      <c r="AJ174" s="48"/>
      <c r="AK174" s="48"/>
      <c r="AL174" s="48"/>
      <c r="AM174" s="48"/>
      <c r="AO174" s="48"/>
      <c r="AP174" s="48"/>
      <c r="AQ174" s="48"/>
    </row>
    <row r="175" spans="1:43" s="10" customFormat="1" ht="15" outlineLevel="1">
      <c r="A175" s="37"/>
      <c r="B175" s="49"/>
      <c r="C175" s="50"/>
      <c r="D175" s="48"/>
      <c r="E175" s="48"/>
      <c r="F175" s="48"/>
      <c r="G175" s="48"/>
      <c r="H175" s="48"/>
      <c r="I175" s="48"/>
      <c r="J175" s="48"/>
      <c r="K175" s="48"/>
      <c r="L175" s="48"/>
      <c r="M175" s="48"/>
      <c r="N175" s="48"/>
      <c r="O175" s="48"/>
      <c r="P175" s="48"/>
      <c r="Q175" s="48"/>
      <c r="R175" s="49"/>
      <c r="S175" s="49"/>
      <c r="T175" s="49"/>
      <c r="U175" s="49"/>
      <c r="V175" s="49"/>
      <c r="W175" s="49"/>
      <c r="X175" s="48"/>
      <c r="Y175" s="49"/>
      <c r="Z175" s="48"/>
      <c r="AA175" s="48"/>
      <c r="AB175" s="48"/>
      <c r="AC175" s="48"/>
      <c r="AD175" s="48"/>
      <c r="AE175" s="48"/>
      <c r="AF175" s="48"/>
      <c r="AH175" s="48"/>
      <c r="AI175" s="48"/>
      <c r="AJ175" s="48"/>
      <c r="AK175" s="48"/>
      <c r="AL175" s="48"/>
      <c r="AM175" s="48"/>
      <c r="AO175" s="48"/>
      <c r="AP175" s="48"/>
      <c r="AQ175" s="48"/>
    </row>
    <row r="176" spans="1:43" s="10" customFormat="1" ht="15" outlineLevel="1">
      <c r="A176" s="37"/>
      <c r="B176" s="49" t="str">
        <f>'Danh mục'!B15</f>
        <v>Nguyễn Xuân Hoà</v>
      </c>
      <c r="C176" s="50"/>
      <c r="D176" s="48"/>
      <c r="E176" s="48"/>
      <c r="F176" s="48"/>
      <c r="G176" s="48"/>
      <c r="H176" s="48"/>
      <c r="I176" s="48"/>
      <c r="J176" s="48"/>
      <c r="K176" s="48"/>
      <c r="L176" s="48"/>
      <c r="M176" s="48"/>
      <c r="N176" s="48"/>
      <c r="O176" s="48"/>
      <c r="P176" s="48"/>
      <c r="Q176" s="48"/>
      <c r="R176" s="49"/>
      <c r="S176" s="49"/>
      <c r="T176" s="49"/>
      <c r="U176" s="49"/>
      <c r="V176" s="49"/>
      <c r="W176" s="49"/>
      <c r="X176" s="48"/>
      <c r="Y176" s="49"/>
      <c r="Z176" s="48"/>
      <c r="AA176" s="48"/>
      <c r="AB176" s="48"/>
      <c r="AC176" s="48"/>
      <c r="AD176" s="48"/>
      <c r="AE176" s="48"/>
      <c r="AF176" s="48"/>
      <c r="AH176" s="48"/>
      <c r="AI176" s="48"/>
      <c r="AJ176" s="48"/>
      <c r="AK176" s="48"/>
      <c r="AL176" s="48"/>
      <c r="AM176" s="48"/>
      <c r="AO176" s="48"/>
      <c r="AP176" s="48"/>
      <c r="AQ176" s="48"/>
    </row>
    <row r="177" spans="1:43" s="10" customFormat="1" ht="15" outlineLevel="1">
      <c r="A177" s="37"/>
      <c r="B177" s="53" t="s">
        <v>886</v>
      </c>
      <c r="C177" s="50"/>
      <c r="D177" s="48"/>
      <c r="E177" s="48"/>
      <c r="F177" s="48"/>
      <c r="G177" s="48"/>
      <c r="H177" s="52"/>
      <c r="I177" s="48"/>
      <c r="J177" s="48"/>
      <c r="K177" s="48"/>
      <c r="L177" s="48"/>
      <c r="M177" s="48"/>
      <c r="N177" s="48"/>
      <c r="O177" s="48"/>
      <c r="P177" s="48"/>
      <c r="Q177" s="48"/>
      <c r="R177" s="49"/>
      <c r="S177" s="49"/>
      <c r="T177" s="49"/>
      <c r="U177" s="49"/>
      <c r="V177" s="49"/>
      <c r="W177" s="49"/>
      <c r="X177" s="48"/>
      <c r="Y177" s="51"/>
      <c r="Z177" s="48"/>
      <c r="AA177" s="48"/>
      <c r="AB177" s="48"/>
      <c r="AC177" s="48"/>
      <c r="AD177" s="48"/>
      <c r="AE177" s="48"/>
      <c r="AF177" s="48"/>
      <c r="AH177" s="48"/>
      <c r="AI177" s="48"/>
      <c r="AJ177" s="48"/>
      <c r="AK177" s="48"/>
      <c r="AL177" s="48"/>
      <c r="AM177" s="48"/>
      <c r="AO177" s="48"/>
      <c r="AP177" s="48"/>
      <c r="AQ177" s="48"/>
    </row>
    <row r="178" spans="1:43" s="10" customFormat="1" ht="15">
      <c r="A178" s="37"/>
      <c r="B178" s="38"/>
      <c r="C178" s="38"/>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H178" s="37"/>
      <c r="AI178" s="37"/>
      <c r="AJ178" s="37"/>
      <c r="AK178" s="37"/>
      <c r="AL178" s="37"/>
      <c r="AM178" s="37"/>
      <c r="AN178" s="37"/>
      <c r="AO178" s="37"/>
      <c r="AP178" s="37"/>
      <c r="AQ178" s="37"/>
    </row>
  </sheetData>
  <sheetProtection/>
  <mergeCells count="582">
    <mergeCell ref="AH158:AM158"/>
    <mergeCell ref="AO158:AQ158"/>
    <mergeCell ref="AH163:AM163"/>
    <mergeCell ref="AO163:AQ163"/>
    <mergeCell ref="AH160:AM160"/>
    <mergeCell ref="AO160:AQ160"/>
    <mergeCell ref="AH162:AM162"/>
    <mergeCell ref="AO162:AQ162"/>
    <mergeCell ref="AH161:AM161"/>
    <mergeCell ref="AO161:AQ161"/>
    <mergeCell ref="AH159:AM159"/>
    <mergeCell ref="AO159:AQ159"/>
    <mergeCell ref="AH153:AM153"/>
    <mergeCell ref="AO153:AQ153"/>
    <mergeCell ref="AH154:AM154"/>
    <mergeCell ref="AO154:AQ154"/>
    <mergeCell ref="AH156:AM156"/>
    <mergeCell ref="AO156:AQ156"/>
    <mergeCell ref="AH157:AM157"/>
    <mergeCell ref="AO157:AQ157"/>
    <mergeCell ref="AH148:AM148"/>
    <mergeCell ref="AO148:AQ148"/>
    <mergeCell ref="AH155:AM155"/>
    <mergeCell ref="AO155:AQ155"/>
    <mergeCell ref="AH150:AM150"/>
    <mergeCell ref="AO150:AQ150"/>
    <mergeCell ref="AH151:AM151"/>
    <mergeCell ref="AO151:AQ151"/>
    <mergeCell ref="AH152:AM152"/>
    <mergeCell ref="AO152:AQ152"/>
    <mergeCell ref="AH149:AM149"/>
    <mergeCell ref="AO149:AQ149"/>
    <mergeCell ref="AH144:AM144"/>
    <mergeCell ref="AO144:AQ144"/>
    <mergeCell ref="AH145:AM145"/>
    <mergeCell ref="AO145:AQ145"/>
    <mergeCell ref="AH146:AM146"/>
    <mergeCell ref="AO146:AQ146"/>
    <mergeCell ref="AH147:AM147"/>
    <mergeCell ref="AO147:AQ147"/>
    <mergeCell ref="AH142:AM142"/>
    <mergeCell ref="AO142:AQ142"/>
    <mergeCell ref="AH136:AM136"/>
    <mergeCell ref="AO136:AQ136"/>
    <mergeCell ref="AH137:AM137"/>
    <mergeCell ref="AO137:AQ137"/>
    <mergeCell ref="AH143:AM143"/>
    <mergeCell ref="AO143:AQ143"/>
    <mergeCell ref="AH138:AM138"/>
    <mergeCell ref="AO138:AQ138"/>
    <mergeCell ref="AH139:AM139"/>
    <mergeCell ref="AO139:AQ139"/>
    <mergeCell ref="AH140:AM140"/>
    <mergeCell ref="AO140:AQ140"/>
    <mergeCell ref="AH141:AM141"/>
    <mergeCell ref="AO141:AQ141"/>
    <mergeCell ref="AH132:AM132"/>
    <mergeCell ref="AO132:AQ132"/>
    <mergeCell ref="AH133:AM133"/>
    <mergeCell ref="AO133:AQ133"/>
    <mergeCell ref="AH134:AM134"/>
    <mergeCell ref="AO134:AQ134"/>
    <mergeCell ref="AH135:AM135"/>
    <mergeCell ref="AO135:AQ135"/>
    <mergeCell ref="AH120:AM120"/>
    <mergeCell ref="AO120:AQ120"/>
    <mergeCell ref="AH124:AM124"/>
    <mergeCell ref="AO124:AQ124"/>
    <mergeCell ref="AH122:AM122"/>
    <mergeCell ref="AO122:AQ122"/>
    <mergeCell ref="AH123:AM123"/>
    <mergeCell ref="AO123:AQ123"/>
    <mergeCell ref="AH121:AM121"/>
    <mergeCell ref="AO121:AQ121"/>
    <mergeCell ref="AH116:AM116"/>
    <mergeCell ref="AO116:AQ116"/>
    <mergeCell ref="AH117:AM117"/>
    <mergeCell ref="AO117:AQ117"/>
    <mergeCell ref="AH118:AM118"/>
    <mergeCell ref="AO118:AQ118"/>
    <mergeCell ref="AH119:AM119"/>
    <mergeCell ref="AO119:AQ119"/>
    <mergeCell ref="AH12:AM12"/>
    <mergeCell ref="AO12:AQ12"/>
    <mergeCell ref="AH13:AM13"/>
    <mergeCell ref="AO13:AQ13"/>
    <mergeCell ref="AH10:AM10"/>
    <mergeCell ref="AO10:AQ10"/>
    <mergeCell ref="AH11:AM11"/>
    <mergeCell ref="AO11:AQ11"/>
    <mergeCell ref="AH16:AM16"/>
    <mergeCell ref="AO16:AQ16"/>
    <mergeCell ref="AH17:AM17"/>
    <mergeCell ref="AO17:AQ17"/>
    <mergeCell ref="AH14:AM14"/>
    <mergeCell ref="AO14:AQ14"/>
    <mergeCell ref="AH15:AM15"/>
    <mergeCell ref="AO15:AQ15"/>
    <mergeCell ref="AH20:AM20"/>
    <mergeCell ref="AO20:AQ20"/>
    <mergeCell ref="AH21:AM21"/>
    <mergeCell ref="AO21:AQ21"/>
    <mergeCell ref="AH18:AM18"/>
    <mergeCell ref="AO18:AQ18"/>
    <mergeCell ref="AH19:AM19"/>
    <mergeCell ref="AO19:AQ19"/>
    <mergeCell ref="AH24:AM24"/>
    <mergeCell ref="AO24:AQ24"/>
    <mergeCell ref="AH25:AM25"/>
    <mergeCell ref="AO25:AQ25"/>
    <mergeCell ref="AH22:AM22"/>
    <mergeCell ref="AO22:AQ22"/>
    <mergeCell ref="AH23:AM23"/>
    <mergeCell ref="AO23:AQ23"/>
    <mergeCell ref="AH28:AM28"/>
    <mergeCell ref="AO28:AQ28"/>
    <mergeCell ref="AH29:AM29"/>
    <mergeCell ref="AO29:AQ29"/>
    <mergeCell ref="AH26:AM26"/>
    <mergeCell ref="AO26:AQ26"/>
    <mergeCell ref="AH27:AM27"/>
    <mergeCell ref="AO27:AQ27"/>
    <mergeCell ref="AH32:AM32"/>
    <mergeCell ref="AO32:AQ32"/>
    <mergeCell ref="AH33:AM33"/>
    <mergeCell ref="AO33:AQ33"/>
    <mergeCell ref="AH30:AM30"/>
    <mergeCell ref="AO30:AQ30"/>
    <mergeCell ref="AH31:AM31"/>
    <mergeCell ref="AO31:AQ31"/>
    <mergeCell ref="AH36:AM36"/>
    <mergeCell ref="AO36:AQ36"/>
    <mergeCell ref="AH37:AM37"/>
    <mergeCell ref="AO37:AQ37"/>
    <mergeCell ref="AH34:AM34"/>
    <mergeCell ref="AO34:AQ34"/>
    <mergeCell ref="AH35:AM35"/>
    <mergeCell ref="AO35:AQ35"/>
    <mergeCell ref="AH40:AM40"/>
    <mergeCell ref="AO40:AQ40"/>
    <mergeCell ref="AH41:AM41"/>
    <mergeCell ref="AO41:AQ41"/>
    <mergeCell ref="AH38:AM38"/>
    <mergeCell ref="AO38:AQ38"/>
    <mergeCell ref="AH39:AM39"/>
    <mergeCell ref="AO39:AQ39"/>
    <mergeCell ref="R162:X162"/>
    <mergeCell ref="R163:X163"/>
    <mergeCell ref="AH42:AM42"/>
    <mergeCell ref="AO42:AQ42"/>
    <mergeCell ref="AH43:AM43"/>
    <mergeCell ref="AO43:AQ43"/>
    <mergeCell ref="AH114:AM114"/>
    <mergeCell ref="AO114:AQ114"/>
    <mergeCell ref="AH115:AM115"/>
    <mergeCell ref="AO115:AQ115"/>
    <mergeCell ref="R156:X156"/>
    <mergeCell ref="R157:X157"/>
    <mergeCell ref="R158:X158"/>
    <mergeCell ref="R159:X159"/>
    <mergeCell ref="R146:X146"/>
    <mergeCell ref="R147:X147"/>
    <mergeCell ref="R148:X148"/>
    <mergeCell ref="R149:X149"/>
    <mergeCell ref="R142:X142"/>
    <mergeCell ref="R143:X143"/>
    <mergeCell ref="R160:X160"/>
    <mergeCell ref="R161:X161"/>
    <mergeCell ref="R150:X150"/>
    <mergeCell ref="R151:X151"/>
    <mergeCell ref="R152:X152"/>
    <mergeCell ref="R153:X153"/>
    <mergeCell ref="R154:X154"/>
    <mergeCell ref="R155:X155"/>
    <mergeCell ref="R144:X144"/>
    <mergeCell ref="R145:X145"/>
    <mergeCell ref="R132:X132"/>
    <mergeCell ref="R133:X133"/>
    <mergeCell ref="R134:X134"/>
    <mergeCell ref="R135:X135"/>
    <mergeCell ref="R138:X138"/>
    <mergeCell ref="R139:X139"/>
    <mergeCell ref="R140:X140"/>
    <mergeCell ref="R141:X141"/>
    <mergeCell ref="Z162:AF162"/>
    <mergeCell ref="Z163:AF163"/>
    <mergeCell ref="R136:X136"/>
    <mergeCell ref="R137:X137"/>
    <mergeCell ref="Z158:AF158"/>
    <mergeCell ref="Z159:AF159"/>
    <mergeCell ref="Z152:AF152"/>
    <mergeCell ref="Z153:AF153"/>
    <mergeCell ref="Z154:AF154"/>
    <mergeCell ref="Z155:AF155"/>
    <mergeCell ref="Z148:AF148"/>
    <mergeCell ref="Z149:AF149"/>
    <mergeCell ref="Z160:AF160"/>
    <mergeCell ref="Z161:AF161"/>
    <mergeCell ref="Z156:AF156"/>
    <mergeCell ref="Z157:AF157"/>
    <mergeCell ref="Z150:AF150"/>
    <mergeCell ref="Z151:AF151"/>
    <mergeCell ref="Z140:AF140"/>
    <mergeCell ref="Z141:AF141"/>
    <mergeCell ref="Z142:AF142"/>
    <mergeCell ref="Z143:AF143"/>
    <mergeCell ref="Z144:AF144"/>
    <mergeCell ref="Z145:AF145"/>
    <mergeCell ref="Z52:AF52"/>
    <mergeCell ref="Z53:AF53"/>
    <mergeCell ref="Z146:AF146"/>
    <mergeCell ref="Z147:AF147"/>
    <mergeCell ref="Z134:AF134"/>
    <mergeCell ref="Z135:AF135"/>
    <mergeCell ref="Z136:AF136"/>
    <mergeCell ref="Z137:AF137"/>
    <mergeCell ref="Z138:AF138"/>
    <mergeCell ref="Z139:AF139"/>
    <mergeCell ref="Z32:AF32"/>
    <mergeCell ref="Z33:AF33"/>
    <mergeCell ref="Z38:AF38"/>
    <mergeCell ref="Z39:AF39"/>
    <mergeCell ref="Z132:AF132"/>
    <mergeCell ref="Z133:AF133"/>
    <mergeCell ref="Z44:AF44"/>
    <mergeCell ref="Z45:AF45"/>
    <mergeCell ref="Z46:AF46"/>
    <mergeCell ref="Z47:AF47"/>
    <mergeCell ref="Z117:AF117"/>
    <mergeCell ref="Z118:AF118"/>
    <mergeCell ref="Z119:AF119"/>
    <mergeCell ref="Z28:AF28"/>
    <mergeCell ref="Z29:AF29"/>
    <mergeCell ref="Z36:AF36"/>
    <mergeCell ref="Z37:AF37"/>
    <mergeCell ref="Z31:AF31"/>
    <mergeCell ref="Z34:AF34"/>
    <mergeCell ref="Z35:AF35"/>
    <mergeCell ref="Z112:AF112"/>
    <mergeCell ref="Z113:AF113"/>
    <mergeCell ref="Z114:AF114"/>
    <mergeCell ref="R119:X119"/>
    <mergeCell ref="R120:X120"/>
    <mergeCell ref="R121:X121"/>
    <mergeCell ref="R118:X118"/>
    <mergeCell ref="Z120:AF120"/>
    <mergeCell ref="Z121:AF121"/>
    <mergeCell ref="Z116:AF116"/>
    <mergeCell ref="R122:X122"/>
    <mergeCell ref="R109:X109"/>
    <mergeCell ref="R110:X110"/>
    <mergeCell ref="R123:X123"/>
    <mergeCell ref="R124:X124"/>
    <mergeCell ref="R113:X113"/>
    <mergeCell ref="R114:X114"/>
    <mergeCell ref="R115:X115"/>
    <mergeCell ref="R116:X116"/>
    <mergeCell ref="R117:X117"/>
    <mergeCell ref="R111:X111"/>
    <mergeCell ref="R112:X112"/>
    <mergeCell ref="R101:X101"/>
    <mergeCell ref="R102:X102"/>
    <mergeCell ref="R103:X103"/>
    <mergeCell ref="R104:X104"/>
    <mergeCell ref="R105:X105"/>
    <mergeCell ref="R106:X106"/>
    <mergeCell ref="R107:X107"/>
    <mergeCell ref="R108:X108"/>
    <mergeCell ref="R99:X99"/>
    <mergeCell ref="R100:X100"/>
    <mergeCell ref="R89:X89"/>
    <mergeCell ref="R90:X90"/>
    <mergeCell ref="R91:X91"/>
    <mergeCell ref="R92:X92"/>
    <mergeCell ref="R93:X93"/>
    <mergeCell ref="R94:X94"/>
    <mergeCell ref="R95:X95"/>
    <mergeCell ref="R96:X96"/>
    <mergeCell ref="R97:X97"/>
    <mergeCell ref="R98:X98"/>
    <mergeCell ref="Z110:AF110"/>
    <mergeCell ref="Z111:AF111"/>
    <mergeCell ref="Z98:AF98"/>
    <mergeCell ref="Z99:AF99"/>
    <mergeCell ref="Z100:AF100"/>
    <mergeCell ref="Z101:AF101"/>
    <mergeCell ref="Z102:AF102"/>
    <mergeCell ref="Z103:AF103"/>
    <mergeCell ref="Z95:AF95"/>
    <mergeCell ref="Z115:AF115"/>
    <mergeCell ref="Z104:AF104"/>
    <mergeCell ref="Z105:AF105"/>
    <mergeCell ref="Z106:AF106"/>
    <mergeCell ref="Z107:AF107"/>
    <mergeCell ref="Z108:AF108"/>
    <mergeCell ref="Z109:AF109"/>
    <mergeCell ref="Z96:AF96"/>
    <mergeCell ref="Z97:AF97"/>
    <mergeCell ref="Z86:AF86"/>
    <mergeCell ref="Z87:AF87"/>
    <mergeCell ref="Z88:AF88"/>
    <mergeCell ref="Z89:AF89"/>
    <mergeCell ref="Z90:AF90"/>
    <mergeCell ref="Z91:AF91"/>
    <mergeCell ref="Z92:AF92"/>
    <mergeCell ref="Z93:AF93"/>
    <mergeCell ref="Z94:AF94"/>
    <mergeCell ref="R74:X74"/>
    <mergeCell ref="R75:X75"/>
    <mergeCell ref="R76:X76"/>
    <mergeCell ref="Z83:AF83"/>
    <mergeCell ref="Z82:AF82"/>
    <mergeCell ref="R77:X77"/>
    <mergeCell ref="R78:X78"/>
    <mergeCell ref="R79:X79"/>
    <mergeCell ref="Z78:AF78"/>
    <mergeCell ref="Z79:AF79"/>
    <mergeCell ref="R18:X18"/>
    <mergeCell ref="R19:X19"/>
    <mergeCell ref="R20:X20"/>
    <mergeCell ref="R21:X21"/>
    <mergeCell ref="R55:X55"/>
    <mergeCell ref="R50:X50"/>
    <mergeCell ref="R51:X51"/>
    <mergeCell ref="R30:X30"/>
    <mergeCell ref="R31:X31"/>
    <mergeCell ref="R32:X32"/>
    <mergeCell ref="R39:X39"/>
    <mergeCell ref="R33:X33"/>
    <mergeCell ref="R34:X34"/>
    <mergeCell ref="R35:X35"/>
    <mergeCell ref="R36:X36"/>
    <mergeCell ref="R37:X37"/>
    <mergeCell ref="R38:X38"/>
    <mergeCell ref="R73:X73"/>
    <mergeCell ref="R69:X69"/>
    <mergeCell ref="R70:X70"/>
    <mergeCell ref="R71:X71"/>
    <mergeCell ref="R72:X72"/>
    <mergeCell ref="R46:X46"/>
    <mergeCell ref="R47:X47"/>
    <mergeCell ref="R48:X48"/>
    <mergeCell ref="R49:X49"/>
    <mergeCell ref="R53:X53"/>
    <mergeCell ref="R22:X22"/>
    <mergeCell ref="R23:X23"/>
    <mergeCell ref="R24:X24"/>
    <mergeCell ref="R29:X29"/>
    <mergeCell ref="R25:X25"/>
    <mergeCell ref="R26:X26"/>
    <mergeCell ref="R27:X27"/>
    <mergeCell ref="R28:X28"/>
    <mergeCell ref="R54:X54"/>
    <mergeCell ref="R40:X40"/>
    <mergeCell ref="R41:X41"/>
    <mergeCell ref="R42:X42"/>
    <mergeCell ref="R43:X43"/>
    <mergeCell ref="R44:X44"/>
    <mergeCell ref="R45:X45"/>
    <mergeCell ref="R52:X52"/>
    <mergeCell ref="R68:X68"/>
    <mergeCell ref="R61:X61"/>
    <mergeCell ref="R62:X62"/>
    <mergeCell ref="R63:X63"/>
    <mergeCell ref="R64:X64"/>
    <mergeCell ref="R67:X67"/>
    <mergeCell ref="R65:X65"/>
    <mergeCell ref="R66:X66"/>
    <mergeCell ref="Z58:AF58"/>
    <mergeCell ref="Z59:AF59"/>
    <mergeCell ref="Z60:AF60"/>
    <mergeCell ref="Z61:AF61"/>
    <mergeCell ref="R56:X56"/>
    <mergeCell ref="R59:X59"/>
    <mergeCell ref="R60:X60"/>
    <mergeCell ref="R57:X57"/>
    <mergeCell ref="R58:X58"/>
    <mergeCell ref="AH46:AM46"/>
    <mergeCell ref="AO46:AQ46"/>
    <mergeCell ref="AH47:AM47"/>
    <mergeCell ref="AO47:AQ47"/>
    <mergeCell ref="AH44:AM44"/>
    <mergeCell ref="AO44:AQ44"/>
    <mergeCell ref="AH45:AM45"/>
    <mergeCell ref="AO45:AQ45"/>
    <mergeCell ref="AH50:AM50"/>
    <mergeCell ref="AO50:AQ50"/>
    <mergeCell ref="AH51:AM51"/>
    <mergeCell ref="AO51:AQ51"/>
    <mergeCell ref="AH48:AM48"/>
    <mergeCell ref="AO48:AQ48"/>
    <mergeCell ref="AH49:AM49"/>
    <mergeCell ref="AO49:AQ49"/>
    <mergeCell ref="AH54:AM54"/>
    <mergeCell ref="AO54:AQ54"/>
    <mergeCell ref="AH55:AM55"/>
    <mergeCell ref="AO55:AQ55"/>
    <mergeCell ref="AH52:AM52"/>
    <mergeCell ref="AO52:AQ52"/>
    <mergeCell ref="AH53:AM53"/>
    <mergeCell ref="AO53:AQ53"/>
    <mergeCell ref="AH58:AM58"/>
    <mergeCell ref="AO58:AQ58"/>
    <mergeCell ref="AH59:AM59"/>
    <mergeCell ref="AO59:AQ59"/>
    <mergeCell ref="AH56:AM56"/>
    <mergeCell ref="AO56:AQ56"/>
    <mergeCell ref="AH57:AM57"/>
    <mergeCell ref="AO57:AQ57"/>
    <mergeCell ref="AH62:AM62"/>
    <mergeCell ref="AO62:AQ62"/>
    <mergeCell ref="AH63:AM63"/>
    <mergeCell ref="AO63:AQ63"/>
    <mergeCell ref="AH60:AM60"/>
    <mergeCell ref="AO60:AQ60"/>
    <mergeCell ref="AH61:AM61"/>
    <mergeCell ref="AO61:AQ61"/>
    <mergeCell ref="AH66:AM66"/>
    <mergeCell ref="AO66:AQ66"/>
    <mergeCell ref="AH67:AM67"/>
    <mergeCell ref="AO67:AQ67"/>
    <mergeCell ref="AH64:AM64"/>
    <mergeCell ref="AO64:AQ64"/>
    <mergeCell ref="AH65:AM65"/>
    <mergeCell ref="AO65:AQ65"/>
    <mergeCell ref="AH70:AM70"/>
    <mergeCell ref="AO70:AQ70"/>
    <mergeCell ref="AH71:AM71"/>
    <mergeCell ref="AO71:AQ71"/>
    <mergeCell ref="AH68:AM68"/>
    <mergeCell ref="AO68:AQ68"/>
    <mergeCell ref="AH69:AM69"/>
    <mergeCell ref="AO69:AQ69"/>
    <mergeCell ref="AH74:AM74"/>
    <mergeCell ref="AO74:AQ74"/>
    <mergeCell ref="AH75:AM75"/>
    <mergeCell ref="AO75:AQ75"/>
    <mergeCell ref="AH72:AM72"/>
    <mergeCell ref="AO72:AQ72"/>
    <mergeCell ref="AH73:AM73"/>
    <mergeCell ref="AO73:AQ73"/>
    <mergeCell ref="AH78:AM78"/>
    <mergeCell ref="AO78:AQ78"/>
    <mergeCell ref="AH79:AM79"/>
    <mergeCell ref="AO79:AQ79"/>
    <mergeCell ref="AH76:AM76"/>
    <mergeCell ref="AO76:AQ76"/>
    <mergeCell ref="AH77:AM77"/>
    <mergeCell ref="AO77:AQ77"/>
    <mergeCell ref="AH84:AM84"/>
    <mergeCell ref="AO84:AQ84"/>
    <mergeCell ref="AH85:AM85"/>
    <mergeCell ref="AO85:AQ85"/>
    <mergeCell ref="AH82:AM82"/>
    <mergeCell ref="AO82:AQ82"/>
    <mergeCell ref="AH83:AM83"/>
    <mergeCell ref="AO83:AQ83"/>
    <mergeCell ref="AH88:AM88"/>
    <mergeCell ref="AO88:AQ88"/>
    <mergeCell ref="AH89:AM89"/>
    <mergeCell ref="AO89:AQ89"/>
    <mergeCell ref="AH86:AM86"/>
    <mergeCell ref="AO86:AQ86"/>
    <mergeCell ref="AH87:AM87"/>
    <mergeCell ref="AO87:AQ87"/>
    <mergeCell ref="AH92:AM92"/>
    <mergeCell ref="AO92:AQ92"/>
    <mergeCell ref="AH93:AM93"/>
    <mergeCell ref="AO93:AQ93"/>
    <mergeCell ref="AH90:AM90"/>
    <mergeCell ref="AO90:AQ90"/>
    <mergeCell ref="AH91:AM91"/>
    <mergeCell ref="AO91:AQ91"/>
    <mergeCell ref="AH96:AM96"/>
    <mergeCell ref="AO96:AQ96"/>
    <mergeCell ref="AH97:AM97"/>
    <mergeCell ref="AO97:AQ97"/>
    <mergeCell ref="AH94:AM94"/>
    <mergeCell ref="AO94:AQ94"/>
    <mergeCell ref="AH95:AM95"/>
    <mergeCell ref="AO95:AQ95"/>
    <mergeCell ref="AH100:AM100"/>
    <mergeCell ref="AO100:AQ100"/>
    <mergeCell ref="AH101:AM101"/>
    <mergeCell ref="AO101:AQ101"/>
    <mergeCell ref="AH98:AM98"/>
    <mergeCell ref="AO98:AQ98"/>
    <mergeCell ref="AH99:AM99"/>
    <mergeCell ref="AO99:AQ99"/>
    <mergeCell ref="AH104:AM104"/>
    <mergeCell ref="AO104:AQ104"/>
    <mergeCell ref="AH105:AM105"/>
    <mergeCell ref="AO105:AQ105"/>
    <mergeCell ref="AH102:AM102"/>
    <mergeCell ref="AO102:AQ102"/>
    <mergeCell ref="AH103:AM103"/>
    <mergeCell ref="AO103:AQ103"/>
    <mergeCell ref="AH108:AM108"/>
    <mergeCell ref="AO108:AQ108"/>
    <mergeCell ref="AH109:AM109"/>
    <mergeCell ref="AO109:AQ109"/>
    <mergeCell ref="AH106:AM106"/>
    <mergeCell ref="AO106:AQ106"/>
    <mergeCell ref="AH107:AM107"/>
    <mergeCell ref="AO107:AQ107"/>
    <mergeCell ref="AH112:AM112"/>
    <mergeCell ref="AO112:AQ112"/>
    <mergeCell ref="AH113:AM113"/>
    <mergeCell ref="AO113:AQ113"/>
    <mergeCell ref="AH110:AM110"/>
    <mergeCell ref="AO110:AQ110"/>
    <mergeCell ref="AH111:AM111"/>
    <mergeCell ref="AO111:AQ111"/>
    <mergeCell ref="Z22:AF22"/>
    <mergeCell ref="Z23:AF23"/>
    <mergeCell ref="Z69:AF69"/>
    <mergeCell ref="Z74:AF74"/>
    <mergeCell ref="Z24:AF24"/>
    <mergeCell ref="Z25:AF25"/>
    <mergeCell ref="Z26:AF26"/>
    <mergeCell ref="Z27:AF27"/>
    <mergeCell ref="Z50:AF50"/>
    <mergeCell ref="Z51:AF51"/>
    <mergeCell ref="Z75:AF75"/>
    <mergeCell ref="Z76:AF76"/>
    <mergeCell ref="Z77:AF77"/>
    <mergeCell ref="Z30:AF30"/>
    <mergeCell ref="Z40:AF40"/>
    <mergeCell ref="Z41:AF41"/>
    <mergeCell ref="Z42:AF42"/>
    <mergeCell ref="Z43:AF43"/>
    <mergeCell ref="Z48:AF48"/>
    <mergeCell ref="Z49:AF49"/>
    <mergeCell ref="Z10:AF10"/>
    <mergeCell ref="Z11:AF11"/>
    <mergeCell ref="Z12:AF12"/>
    <mergeCell ref="Z13:AF13"/>
    <mergeCell ref="Z20:AF20"/>
    <mergeCell ref="Z21:AF21"/>
    <mergeCell ref="Z16:AF16"/>
    <mergeCell ref="Z17:AF17"/>
    <mergeCell ref="Z18:AF18"/>
    <mergeCell ref="Z19:AF19"/>
    <mergeCell ref="Z72:AF72"/>
    <mergeCell ref="Z73:AF73"/>
    <mergeCell ref="Z62:AF62"/>
    <mergeCell ref="Z63:AF63"/>
    <mergeCell ref="Z64:AF64"/>
    <mergeCell ref="Z65:AF65"/>
    <mergeCell ref="Z66:AF66"/>
    <mergeCell ref="Z67:AF67"/>
    <mergeCell ref="Z68:AF68"/>
    <mergeCell ref="R12:X12"/>
    <mergeCell ref="R13:X13"/>
    <mergeCell ref="Z70:AF70"/>
    <mergeCell ref="Z71:AF71"/>
    <mergeCell ref="Z54:AF54"/>
    <mergeCell ref="Z55:AF55"/>
    <mergeCell ref="Z56:AF56"/>
    <mergeCell ref="Z57:AF57"/>
    <mergeCell ref="Z14:AF14"/>
    <mergeCell ref="Z15:AF15"/>
    <mergeCell ref="Z124:AF124"/>
    <mergeCell ref="R82:X82"/>
    <mergeCell ref="R83:X83"/>
    <mergeCell ref="R84:X84"/>
    <mergeCell ref="R85:X85"/>
    <mergeCell ref="R86:X86"/>
    <mergeCell ref="R87:X87"/>
    <mergeCell ref="R88:X88"/>
    <mergeCell ref="Z84:AF84"/>
    <mergeCell ref="Z85:AF85"/>
    <mergeCell ref="K2:N2"/>
    <mergeCell ref="K3:N3"/>
    <mergeCell ref="Z122:AF122"/>
    <mergeCell ref="Z123:AF123"/>
    <mergeCell ref="R14:X14"/>
    <mergeCell ref="R15:X15"/>
    <mergeCell ref="R16:X16"/>
    <mergeCell ref="R17:X17"/>
    <mergeCell ref="R10:X10"/>
    <mergeCell ref="R11:X11"/>
  </mergeCells>
  <printOptions/>
  <pageMargins left="0.75" right="0.5" top="0.75" bottom="0.75" header="0.25" footer="0.25"/>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J190"/>
  <sheetViews>
    <sheetView showGridLines="0" zoomScalePageLayoutView="0" workbookViewId="0" topLeftCell="A1">
      <selection activeCell="B11" sqref="B11"/>
    </sheetView>
  </sheetViews>
  <sheetFormatPr defaultColWidth="9.140625" defaultRowHeight="15" outlineLevelRow="1"/>
  <cols>
    <col min="1" max="1" width="16.7109375" style="0" customWidth="1"/>
    <col min="2" max="2" width="42.57421875" style="0" customWidth="1"/>
    <col min="3" max="3" width="8.7109375" style="0" customWidth="1"/>
    <col min="4" max="5" width="10.28125" style="0" customWidth="1"/>
    <col min="6" max="7" width="10.7109375" style="0" customWidth="1"/>
  </cols>
  <sheetData>
    <row r="1" spans="2:4" ht="15">
      <c r="B1" s="254" t="s">
        <v>510</v>
      </c>
      <c r="D1" s="254" t="s">
        <v>511</v>
      </c>
    </row>
    <row r="3" spans="1:10" ht="15" outlineLevel="1">
      <c r="A3" s="110" t="s">
        <v>142</v>
      </c>
      <c r="B3" s="109" t="s">
        <v>1376</v>
      </c>
      <c r="D3" s="1099" t="s">
        <v>515</v>
      </c>
      <c r="E3" s="1099"/>
      <c r="F3" s="1099"/>
      <c r="G3" s="1099"/>
      <c r="H3" s="97"/>
      <c r="I3" s="97"/>
      <c r="J3" s="98"/>
    </row>
    <row r="4" spans="1:7" ht="15" outlineLevel="1">
      <c r="A4" s="108" t="s">
        <v>1250</v>
      </c>
      <c r="B4" s="657" t="s">
        <v>1449</v>
      </c>
      <c r="D4" s="1100" t="s">
        <v>516</v>
      </c>
      <c r="E4" s="1100"/>
      <c r="F4" s="1100"/>
      <c r="G4" s="1100"/>
    </row>
    <row r="5" spans="1:7" ht="15" outlineLevel="1">
      <c r="A5" s="105" t="s">
        <v>1248</v>
      </c>
      <c r="B5" s="260" t="s">
        <v>1378</v>
      </c>
      <c r="D5" s="1098" t="s">
        <v>776</v>
      </c>
      <c r="E5" s="1098"/>
      <c r="F5" s="1098"/>
      <c r="G5" s="1098"/>
    </row>
    <row r="6" spans="1:6" ht="15" outlineLevel="1">
      <c r="A6" s="105"/>
      <c r="C6" s="97"/>
      <c r="E6" s="97"/>
      <c r="F6" s="98"/>
    </row>
    <row r="7" spans="1:9" s="255" customFormat="1" ht="15" outlineLevel="1">
      <c r="A7" s="257" t="s">
        <v>227</v>
      </c>
      <c r="B7" s="106" t="s">
        <v>1378</v>
      </c>
      <c r="C7" s="256"/>
      <c r="D7" s="1097" t="s">
        <v>777</v>
      </c>
      <c r="E7" s="1097"/>
      <c r="F7" s="1097"/>
      <c r="G7" s="1097"/>
      <c r="H7" s="97"/>
      <c r="I7" s="98"/>
    </row>
    <row r="8" spans="1:10" s="255" customFormat="1" ht="15" outlineLevel="1">
      <c r="A8" s="258" t="s">
        <v>514</v>
      </c>
      <c r="B8" s="260" t="s">
        <v>1377</v>
      </c>
      <c r="D8" s="1097" t="s">
        <v>778</v>
      </c>
      <c r="E8" s="1097"/>
      <c r="F8" s="1097"/>
      <c r="G8" s="1097"/>
      <c r="H8" s="97"/>
      <c r="I8" s="97"/>
      <c r="J8" s="98"/>
    </row>
    <row r="9" spans="1:6" ht="15" outlineLevel="1">
      <c r="A9" s="105"/>
      <c r="C9" s="97"/>
      <c r="E9" s="97"/>
      <c r="F9" s="98"/>
    </row>
    <row r="10" spans="1:9" ht="15" outlineLevel="1">
      <c r="A10" s="104" t="s">
        <v>1244</v>
      </c>
      <c r="B10" s="106" t="s">
        <v>1453</v>
      </c>
      <c r="C10" s="105"/>
      <c r="D10" s="1098" t="s">
        <v>779</v>
      </c>
      <c r="E10" s="1098"/>
      <c r="F10" s="1098"/>
      <c r="G10" s="1098"/>
      <c r="H10" s="97"/>
      <c r="I10" s="98"/>
    </row>
    <row r="11" spans="1:9" ht="15" outlineLevel="1">
      <c r="A11" s="104" t="s">
        <v>1243</v>
      </c>
      <c r="B11" s="106" t="s">
        <v>1354</v>
      </c>
      <c r="C11" s="105"/>
      <c r="D11" s="1098" t="s">
        <v>512</v>
      </c>
      <c r="E11" s="1098"/>
      <c r="F11" s="1098"/>
      <c r="G11" s="1098"/>
      <c r="H11" s="97"/>
      <c r="I11" s="98"/>
    </row>
    <row r="12" spans="1:9" ht="15" outlineLevel="1">
      <c r="A12" s="104" t="s">
        <v>59</v>
      </c>
      <c r="B12" s="106" t="s">
        <v>1355</v>
      </c>
      <c r="C12" s="105"/>
      <c r="D12" s="1098" t="s">
        <v>513</v>
      </c>
      <c r="E12" s="1098"/>
      <c r="F12" s="1098"/>
      <c r="G12" s="1098"/>
      <c r="H12" s="97"/>
      <c r="I12" s="98"/>
    </row>
    <row r="13" spans="1:9" ht="15" outlineLevel="1">
      <c r="A13" s="104" t="s">
        <v>1446</v>
      </c>
      <c r="B13" s="106" t="s">
        <v>1356</v>
      </c>
      <c r="C13" s="105"/>
      <c r="D13" s="1098" t="s">
        <v>502</v>
      </c>
      <c r="E13" s="1098"/>
      <c r="F13" s="1098"/>
      <c r="G13" s="1098"/>
      <c r="H13" s="97"/>
      <c r="I13" s="98"/>
    </row>
    <row r="14" spans="1:9" ht="15" outlineLevel="1">
      <c r="A14" s="104"/>
      <c r="C14" s="105"/>
      <c r="D14" s="103"/>
      <c r="E14" s="99"/>
      <c r="F14" s="99"/>
      <c r="G14" s="99"/>
      <c r="H14" s="97"/>
      <c r="I14" s="98"/>
    </row>
    <row r="15" spans="1:7" ht="15" outlineLevel="1">
      <c r="A15" s="105" t="s">
        <v>1245</v>
      </c>
      <c r="B15" s="106" t="s">
        <v>262</v>
      </c>
      <c r="C15" s="97"/>
      <c r="D15" s="1098" t="s">
        <v>130</v>
      </c>
      <c r="E15" s="1098"/>
      <c r="F15" s="1098"/>
      <c r="G15" s="1098"/>
    </row>
    <row r="16" spans="4:10" s="255" customFormat="1" ht="15" outlineLevel="1">
      <c r="D16" s="256"/>
      <c r="E16" s="97"/>
      <c r="F16" s="97"/>
      <c r="G16" s="97"/>
      <c r="H16" s="97"/>
      <c r="I16" s="97"/>
      <c r="J16" s="98"/>
    </row>
    <row r="17" spans="1:10" s="255" customFormat="1" ht="15" outlineLevel="1">
      <c r="A17" s="257" t="s">
        <v>138</v>
      </c>
      <c r="B17" s="810" t="s">
        <v>1164</v>
      </c>
      <c r="D17" s="1097" t="s">
        <v>774</v>
      </c>
      <c r="E17" s="1097"/>
      <c r="F17" s="1097"/>
      <c r="G17" s="1097"/>
      <c r="H17" s="97"/>
      <c r="I17" s="97"/>
      <c r="J17" s="98"/>
    </row>
    <row r="18" spans="2:10" s="255" customFormat="1" ht="15" outlineLevel="1">
      <c r="B18" s="351" t="s">
        <v>138</v>
      </c>
      <c r="C18" s="104"/>
      <c r="D18" s="1102">
        <v>2008</v>
      </c>
      <c r="E18" s="1102"/>
      <c r="F18" s="1102"/>
      <c r="G18" s="1102"/>
      <c r="H18" s="97"/>
      <c r="I18" s="97"/>
      <c r="J18" s="98"/>
    </row>
    <row r="19" spans="1:10" s="255" customFormat="1" ht="15" outlineLevel="1">
      <c r="A19" s="259" t="s">
        <v>139</v>
      </c>
      <c r="B19" s="756" t="s">
        <v>1165</v>
      </c>
      <c r="D19" s="1101">
        <v>39457</v>
      </c>
      <c r="E19" s="1101"/>
      <c r="F19" s="1101"/>
      <c r="G19" s="1101"/>
      <c r="H19" s="97"/>
      <c r="I19" s="97"/>
      <c r="J19" s="98"/>
    </row>
    <row r="20" spans="2:10" s="255" customFormat="1" ht="15" outlineLevel="1">
      <c r="B20" s="351" t="s">
        <v>139</v>
      </c>
      <c r="C20" s="104"/>
      <c r="D20" s="1102">
        <v>2008</v>
      </c>
      <c r="E20" s="1102"/>
      <c r="F20" s="1102"/>
      <c r="G20" s="1102"/>
      <c r="H20" s="97"/>
      <c r="I20" s="97"/>
      <c r="J20" s="98"/>
    </row>
    <row r="21" spans="2:10" s="255" customFormat="1" ht="15">
      <c r="B21" s="258"/>
      <c r="E21" s="97"/>
      <c r="F21" s="97"/>
      <c r="G21" s="97"/>
      <c r="H21" s="97"/>
      <c r="I21" s="97"/>
      <c r="J21" s="98"/>
    </row>
    <row r="22" spans="1:10" ht="15">
      <c r="A22" s="107" t="s">
        <v>143</v>
      </c>
      <c r="B22" s="104"/>
      <c r="C22" s="103"/>
      <c r="E22" s="99"/>
      <c r="F22" s="99"/>
      <c r="G22" s="99"/>
      <c r="H22" s="97"/>
      <c r="I22" s="97"/>
      <c r="J22" s="98"/>
    </row>
    <row r="23" spans="1:10" ht="15">
      <c r="A23" s="107"/>
      <c r="B23" s="104"/>
      <c r="C23" s="103"/>
      <c r="E23" s="99"/>
      <c r="F23" s="99"/>
      <c r="G23" s="99"/>
      <c r="H23" s="97"/>
      <c r="I23" s="97"/>
      <c r="J23" s="98"/>
    </row>
    <row r="24" spans="1:10" ht="15" outlineLevel="1">
      <c r="A24" s="100" t="s">
        <v>67</v>
      </c>
      <c r="B24" s="100" t="s">
        <v>517</v>
      </c>
      <c r="C24" s="100" t="s">
        <v>66</v>
      </c>
      <c r="D24" s="100" t="s">
        <v>68</v>
      </c>
      <c r="E24" s="99"/>
      <c r="F24" s="183" t="s">
        <v>140</v>
      </c>
      <c r="G24" s="99"/>
      <c r="H24" s="97"/>
      <c r="I24" s="97"/>
      <c r="J24" s="98"/>
    </row>
    <row r="25" spans="1:10" ht="15" outlineLevel="1">
      <c r="A25" s="696">
        <v>111</v>
      </c>
      <c r="B25" s="696" t="s">
        <v>653</v>
      </c>
      <c r="C25" s="696">
        <v>111</v>
      </c>
      <c r="D25" s="697"/>
      <c r="E25" s="99"/>
      <c r="F25" s="97" t="s">
        <v>1242</v>
      </c>
      <c r="G25" s="99"/>
      <c r="H25" s="97"/>
      <c r="I25" s="97"/>
      <c r="J25" s="98"/>
    </row>
    <row r="26" spans="1:10" ht="15" outlineLevel="1">
      <c r="A26" s="696">
        <v>112</v>
      </c>
      <c r="B26" s="696" t="s">
        <v>654</v>
      </c>
      <c r="C26" s="696">
        <v>112</v>
      </c>
      <c r="D26" s="698"/>
      <c r="E26" s="99"/>
      <c r="F26" s="97" t="s">
        <v>1241</v>
      </c>
      <c r="G26" s="99"/>
      <c r="H26" s="97"/>
      <c r="I26" s="97"/>
      <c r="J26" s="98"/>
    </row>
    <row r="27" spans="1:10" ht="15" outlineLevel="1">
      <c r="A27" s="696">
        <v>113</v>
      </c>
      <c r="B27" s="696" t="s">
        <v>1158</v>
      </c>
      <c r="C27" s="696">
        <v>113</v>
      </c>
      <c r="D27" s="698"/>
      <c r="E27" s="99"/>
      <c r="F27" s="97" t="s">
        <v>1240</v>
      </c>
      <c r="G27" s="99"/>
      <c r="H27" s="97"/>
      <c r="I27" s="97"/>
      <c r="J27" s="98"/>
    </row>
    <row r="28" spans="1:10" ht="15" outlineLevel="1">
      <c r="A28" s="102">
        <v>121</v>
      </c>
      <c r="B28" s="102" t="s">
        <v>1156</v>
      </c>
      <c r="C28" s="102">
        <v>121</v>
      </c>
      <c r="D28" s="699"/>
      <c r="E28" s="99"/>
      <c r="F28" s="97" t="s">
        <v>141</v>
      </c>
      <c r="G28" s="99"/>
      <c r="H28" s="97"/>
      <c r="I28" s="97"/>
      <c r="J28" s="98"/>
    </row>
    <row r="29" spans="1:10" ht="15" outlineLevel="1">
      <c r="A29" s="102" t="s">
        <v>452</v>
      </c>
      <c r="B29" s="102" t="s">
        <v>655</v>
      </c>
      <c r="C29" s="102" t="s">
        <v>452</v>
      </c>
      <c r="D29" s="699"/>
      <c r="E29" s="99"/>
      <c r="F29" s="99"/>
      <c r="G29" s="99"/>
      <c r="H29" s="97"/>
      <c r="I29" s="97"/>
      <c r="J29" s="98"/>
    </row>
    <row r="30" spans="1:10" ht="15" outlineLevel="1">
      <c r="A30" s="102">
        <v>128</v>
      </c>
      <c r="B30" s="102" t="s">
        <v>1155</v>
      </c>
      <c r="C30" s="102">
        <v>128</v>
      </c>
      <c r="D30" s="699"/>
      <c r="E30" s="99"/>
      <c r="F30" s="99"/>
      <c r="G30" s="99"/>
      <c r="H30" s="97"/>
      <c r="I30" s="97"/>
      <c r="J30" s="98"/>
    </row>
    <row r="31" spans="1:10" ht="15" outlineLevel="1">
      <c r="A31" s="102">
        <v>129</v>
      </c>
      <c r="B31" s="102" t="s">
        <v>1154</v>
      </c>
      <c r="C31" s="102">
        <v>129</v>
      </c>
      <c r="D31" s="699"/>
      <c r="E31" s="99"/>
      <c r="F31" s="99"/>
      <c r="G31" s="99"/>
      <c r="H31" s="97"/>
      <c r="I31" s="97"/>
      <c r="J31" s="98"/>
    </row>
    <row r="32" spans="1:10" ht="15" outlineLevel="1">
      <c r="A32" s="102">
        <v>131</v>
      </c>
      <c r="B32" s="102" t="s">
        <v>656</v>
      </c>
      <c r="C32" s="102">
        <v>131</v>
      </c>
      <c r="D32" s="699"/>
      <c r="E32" s="99"/>
      <c r="F32" s="99"/>
      <c r="G32" s="99"/>
      <c r="H32" s="97"/>
      <c r="I32" s="97"/>
      <c r="J32" s="98"/>
    </row>
    <row r="33" spans="1:10" ht="15" outlineLevel="1">
      <c r="A33" s="102" t="s">
        <v>1238</v>
      </c>
      <c r="B33" s="102" t="s">
        <v>657</v>
      </c>
      <c r="C33" s="102" t="s">
        <v>1238</v>
      </c>
      <c r="D33" s="699"/>
      <c r="E33" s="99"/>
      <c r="F33" s="99"/>
      <c r="G33" s="99"/>
      <c r="H33" s="97"/>
      <c r="I33" s="97"/>
      <c r="J33" s="98"/>
    </row>
    <row r="34" spans="1:10" ht="15" outlineLevel="1">
      <c r="A34" s="102" t="s">
        <v>448</v>
      </c>
      <c r="B34" s="102" t="s">
        <v>658</v>
      </c>
      <c r="C34" s="102" t="s">
        <v>448</v>
      </c>
      <c r="D34" s="699"/>
      <c r="E34" s="99"/>
      <c r="F34" s="99"/>
      <c r="G34" s="99"/>
      <c r="H34" s="97"/>
      <c r="I34" s="97"/>
      <c r="J34" s="98"/>
    </row>
    <row r="35" spans="1:10" ht="15" outlineLevel="1">
      <c r="A35" s="102">
        <v>133</v>
      </c>
      <c r="B35" s="102" t="s">
        <v>659</v>
      </c>
      <c r="C35" s="102">
        <v>133</v>
      </c>
      <c r="D35" s="699"/>
      <c r="E35" s="99"/>
      <c r="F35" s="99"/>
      <c r="G35" s="99"/>
      <c r="H35" s="97"/>
      <c r="I35" s="97"/>
      <c r="J35" s="98"/>
    </row>
    <row r="36" spans="1:10" ht="15" outlineLevel="1">
      <c r="A36" s="102">
        <v>1361</v>
      </c>
      <c r="B36" s="102" t="s">
        <v>660</v>
      </c>
      <c r="C36" s="102">
        <v>1361</v>
      </c>
      <c r="D36" s="699"/>
      <c r="E36" s="99"/>
      <c r="F36" s="99"/>
      <c r="G36" s="99"/>
      <c r="H36" s="97"/>
      <c r="I36" s="97"/>
      <c r="J36" s="98"/>
    </row>
    <row r="37" spans="1:10" ht="15" outlineLevel="1">
      <c r="A37" s="102">
        <v>1368</v>
      </c>
      <c r="B37" s="102" t="s">
        <v>320</v>
      </c>
      <c r="C37" s="102">
        <v>1368</v>
      </c>
      <c r="D37" s="699"/>
      <c r="E37" s="99"/>
      <c r="F37" s="99"/>
      <c r="G37" s="99"/>
      <c r="H37" s="97"/>
      <c r="I37" s="97"/>
      <c r="J37" s="98"/>
    </row>
    <row r="38" spans="1:10" ht="15" outlineLevel="1">
      <c r="A38" s="102" t="s">
        <v>1181</v>
      </c>
      <c r="B38" s="102" t="s">
        <v>661</v>
      </c>
      <c r="C38" s="102" t="s">
        <v>1181</v>
      </c>
      <c r="D38" s="699"/>
      <c r="E38" s="99"/>
      <c r="F38" s="99"/>
      <c r="G38" s="99"/>
      <c r="H38" s="97"/>
      <c r="I38" s="97"/>
      <c r="J38" s="98"/>
    </row>
    <row r="39" spans="1:10" ht="15" outlineLevel="1">
      <c r="A39" s="102">
        <v>138</v>
      </c>
      <c r="B39" s="102" t="s">
        <v>662</v>
      </c>
      <c r="C39" s="102">
        <v>138</v>
      </c>
      <c r="D39" s="699"/>
      <c r="E39" s="99"/>
      <c r="F39" s="99"/>
      <c r="G39" s="99"/>
      <c r="H39" s="97"/>
      <c r="I39" s="97"/>
      <c r="J39" s="98"/>
    </row>
    <row r="40" spans="1:10" ht="15" outlineLevel="1">
      <c r="A40" s="102" t="s">
        <v>1196</v>
      </c>
      <c r="B40" s="102" t="s">
        <v>663</v>
      </c>
      <c r="C40" s="102" t="s">
        <v>1196</v>
      </c>
      <c r="D40" s="699"/>
      <c r="E40" s="99"/>
      <c r="F40" s="99"/>
      <c r="G40" s="99"/>
      <c r="H40" s="97"/>
      <c r="I40" s="97"/>
      <c r="J40" s="98"/>
    </row>
    <row r="41" spans="1:10" ht="15" outlineLevel="1">
      <c r="A41" s="102" t="s">
        <v>664</v>
      </c>
      <c r="B41" s="102" t="s">
        <v>665</v>
      </c>
      <c r="C41" s="102" t="s">
        <v>664</v>
      </c>
      <c r="D41" s="699"/>
      <c r="E41" s="99"/>
      <c r="F41" s="99"/>
      <c r="G41" s="99"/>
      <c r="H41" s="97"/>
      <c r="I41" s="97"/>
      <c r="J41" s="98"/>
    </row>
    <row r="42" spans="1:10" ht="15" outlineLevel="1">
      <c r="A42" s="102" t="s">
        <v>666</v>
      </c>
      <c r="B42" s="102" t="s">
        <v>667</v>
      </c>
      <c r="C42" s="102" t="s">
        <v>666</v>
      </c>
      <c r="D42" s="699"/>
      <c r="E42" s="99"/>
      <c r="F42" s="99"/>
      <c r="G42" s="99"/>
      <c r="H42" s="97"/>
      <c r="I42" s="97"/>
      <c r="J42" s="98"/>
    </row>
    <row r="43" spans="1:10" ht="15" outlineLevel="1">
      <c r="A43" s="102">
        <v>1381</v>
      </c>
      <c r="B43" s="102" t="s">
        <v>1130</v>
      </c>
      <c r="C43" s="102">
        <v>1381</v>
      </c>
      <c r="D43" s="699"/>
      <c r="E43" s="99"/>
      <c r="F43" s="99"/>
      <c r="G43" s="99"/>
      <c r="H43" s="97"/>
      <c r="I43" s="97"/>
      <c r="J43" s="98"/>
    </row>
    <row r="44" spans="1:10" ht="15" outlineLevel="1">
      <c r="A44" s="102">
        <v>1385</v>
      </c>
      <c r="B44" s="102" t="s">
        <v>263</v>
      </c>
      <c r="C44" s="102">
        <v>1385</v>
      </c>
      <c r="D44" s="699"/>
      <c r="E44" s="99"/>
      <c r="F44" s="99"/>
      <c r="G44" s="99"/>
      <c r="H44" s="97"/>
      <c r="I44" s="97"/>
      <c r="J44" s="98"/>
    </row>
    <row r="45" spans="1:10" ht="15" outlineLevel="1">
      <c r="A45" s="102">
        <v>1388</v>
      </c>
      <c r="B45" s="102" t="s">
        <v>1145</v>
      </c>
      <c r="C45" s="102">
        <v>1388</v>
      </c>
      <c r="D45" s="699"/>
      <c r="E45" s="99"/>
      <c r="F45" s="99"/>
      <c r="G45" s="99"/>
      <c r="H45" s="97"/>
      <c r="I45" s="97"/>
      <c r="J45" s="98"/>
    </row>
    <row r="46" spans="1:10" ht="15" outlineLevel="1">
      <c r="A46" s="102" t="s">
        <v>69</v>
      </c>
      <c r="B46" s="102" t="s">
        <v>668</v>
      </c>
      <c r="C46" s="102" t="s">
        <v>69</v>
      </c>
      <c r="D46" s="699"/>
      <c r="E46" s="99"/>
      <c r="F46" s="99"/>
      <c r="G46" s="99"/>
      <c r="H46" s="97"/>
      <c r="I46" s="97"/>
      <c r="J46" s="98"/>
    </row>
    <row r="47" spans="1:10" ht="15" outlineLevel="1">
      <c r="A47" s="102">
        <v>139</v>
      </c>
      <c r="B47" s="102" t="s">
        <v>669</v>
      </c>
      <c r="C47" s="102">
        <v>139</v>
      </c>
      <c r="D47" s="699"/>
      <c r="E47" s="99"/>
      <c r="F47" s="99"/>
      <c r="G47" s="99"/>
      <c r="H47" s="97"/>
      <c r="I47" s="97"/>
      <c r="J47" s="98"/>
    </row>
    <row r="48" spans="1:10" ht="15" outlineLevel="1">
      <c r="A48" s="102" t="s">
        <v>450</v>
      </c>
      <c r="B48" s="102" t="s">
        <v>670</v>
      </c>
      <c r="C48" s="102" t="s">
        <v>450</v>
      </c>
      <c r="D48" s="699"/>
      <c r="E48" s="99"/>
      <c r="F48" s="99"/>
      <c r="G48" s="99"/>
      <c r="H48" s="97"/>
      <c r="I48" s="97"/>
      <c r="J48" s="98"/>
    </row>
    <row r="49" spans="1:10" ht="15" outlineLevel="1">
      <c r="A49" s="102">
        <v>141</v>
      </c>
      <c r="B49" s="102" t="s">
        <v>1133</v>
      </c>
      <c r="C49" s="102">
        <v>141</v>
      </c>
      <c r="D49" s="699"/>
      <c r="E49" s="99"/>
      <c r="F49" s="99"/>
      <c r="G49" s="99"/>
      <c r="H49" s="97"/>
      <c r="I49" s="97"/>
      <c r="J49" s="98"/>
    </row>
    <row r="50" spans="1:10" ht="15" outlineLevel="1">
      <c r="A50" s="102">
        <v>142</v>
      </c>
      <c r="B50" s="102" t="s">
        <v>671</v>
      </c>
      <c r="C50" s="102">
        <v>142</v>
      </c>
      <c r="D50" s="699"/>
      <c r="E50" s="99"/>
      <c r="F50" s="99"/>
      <c r="G50" s="99"/>
      <c r="H50" s="97"/>
      <c r="I50" s="97"/>
      <c r="J50" s="98"/>
    </row>
    <row r="51" spans="1:10" ht="15" outlineLevel="1">
      <c r="A51" s="102">
        <v>144</v>
      </c>
      <c r="B51" s="102" t="s">
        <v>672</v>
      </c>
      <c r="C51" s="102">
        <v>144</v>
      </c>
      <c r="D51" s="699"/>
      <c r="E51" s="99"/>
      <c r="F51" s="99"/>
      <c r="G51" s="99"/>
      <c r="H51" s="97"/>
      <c r="I51" s="97"/>
      <c r="J51" s="98"/>
    </row>
    <row r="52" spans="1:10" ht="15" outlineLevel="1">
      <c r="A52" s="102">
        <v>151</v>
      </c>
      <c r="B52" s="102" t="s">
        <v>1237</v>
      </c>
      <c r="C52" s="102">
        <v>151</v>
      </c>
      <c r="D52" s="699"/>
      <c r="E52" s="99"/>
      <c r="F52" s="99"/>
      <c r="G52" s="99"/>
      <c r="H52" s="97"/>
      <c r="I52" s="97"/>
      <c r="J52" s="98"/>
    </row>
    <row r="53" spans="1:10" ht="15" outlineLevel="1">
      <c r="A53" s="102">
        <v>152</v>
      </c>
      <c r="B53" s="102" t="s">
        <v>1236</v>
      </c>
      <c r="C53" s="102">
        <v>152</v>
      </c>
      <c r="D53" s="699"/>
      <c r="E53" s="99"/>
      <c r="F53" s="99"/>
      <c r="G53" s="99"/>
      <c r="H53" s="97"/>
      <c r="I53" s="97"/>
      <c r="J53" s="98"/>
    </row>
    <row r="54" spans="1:10" ht="15" outlineLevel="1">
      <c r="A54" s="102">
        <v>153</v>
      </c>
      <c r="B54" s="102" t="s">
        <v>1235</v>
      </c>
      <c r="C54" s="102">
        <v>153</v>
      </c>
      <c r="D54" s="699"/>
      <c r="E54" s="99"/>
      <c r="F54" s="99"/>
      <c r="G54" s="99"/>
      <c r="H54" s="97"/>
      <c r="I54" s="97"/>
      <c r="J54" s="98"/>
    </row>
    <row r="55" spans="1:10" ht="15" outlineLevel="1">
      <c r="A55" s="102">
        <v>154</v>
      </c>
      <c r="B55" s="102" t="s">
        <v>1139</v>
      </c>
      <c r="C55" s="102">
        <v>154</v>
      </c>
      <c r="D55" s="699"/>
      <c r="E55" s="99"/>
      <c r="F55" s="99"/>
      <c r="G55" s="99"/>
      <c r="H55" s="97"/>
      <c r="I55" s="97"/>
      <c r="J55" s="98"/>
    </row>
    <row r="56" spans="1:10" ht="15" outlineLevel="1">
      <c r="A56" s="102">
        <v>155</v>
      </c>
      <c r="B56" s="102" t="s">
        <v>1234</v>
      </c>
      <c r="C56" s="102">
        <v>155</v>
      </c>
      <c r="D56" s="699"/>
      <c r="E56" s="99"/>
      <c r="F56" s="99"/>
      <c r="G56" s="99"/>
      <c r="H56" s="97"/>
      <c r="I56" s="97"/>
      <c r="J56" s="98"/>
    </row>
    <row r="57" spans="1:10" ht="15" outlineLevel="1">
      <c r="A57" s="102">
        <v>156</v>
      </c>
      <c r="B57" s="102" t="s">
        <v>1233</v>
      </c>
      <c r="C57" s="102">
        <v>156</v>
      </c>
      <c r="D57" s="699"/>
      <c r="E57" s="99"/>
      <c r="F57" s="99"/>
      <c r="G57" s="99"/>
      <c r="H57" s="97"/>
      <c r="I57" s="97"/>
      <c r="J57" s="98"/>
    </row>
    <row r="58" spans="1:10" ht="15" outlineLevel="1">
      <c r="A58" s="102">
        <v>157</v>
      </c>
      <c r="B58" s="102" t="s">
        <v>673</v>
      </c>
      <c r="C58" s="102">
        <v>157</v>
      </c>
      <c r="D58" s="699"/>
      <c r="E58" s="99"/>
      <c r="F58" s="99"/>
      <c r="G58" s="99"/>
      <c r="H58" s="97"/>
      <c r="I58" s="97"/>
      <c r="J58" s="98"/>
    </row>
    <row r="59" spans="1:10" ht="15" outlineLevel="1">
      <c r="A59" s="102">
        <v>158</v>
      </c>
      <c r="B59" s="102" t="s">
        <v>1239</v>
      </c>
      <c r="C59" s="102">
        <v>158</v>
      </c>
      <c r="D59" s="699"/>
      <c r="E59" s="99"/>
      <c r="F59" s="99"/>
      <c r="G59" s="99"/>
      <c r="H59" s="97"/>
      <c r="I59" s="97"/>
      <c r="J59" s="98"/>
    </row>
    <row r="60" spans="1:10" ht="15" outlineLevel="1">
      <c r="A60" s="102">
        <v>159</v>
      </c>
      <c r="B60" s="102" t="s">
        <v>1135</v>
      </c>
      <c r="C60" s="102">
        <v>159</v>
      </c>
      <c r="D60" s="699"/>
      <c r="E60" s="99"/>
      <c r="F60" s="99"/>
      <c r="G60" s="99"/>
      <c r="H60" s="97"/>
      <c r="I60" s="97"/>
      <c r="J60" s="98"/>
    </row>
    <row r="61" spans="1:10" ht="15" outlineLevel="1">
      <c r="A61" s="102">
        <v>161</v>
      </c>
      <c r="B61" s="102" t="s">
        <v>945</v>
      </c>
      <c r="C61" s="102">
        <v>161</v>
      </c>
      <c r="D61" s="699"/>
      <c r="E61" s="99"/>
      <c r="F61" s="99"/>
      <c r="G61" s="99"/>
      <c r="H61" s="97"/>
      <c r="I61" s="97"/>
      <c r="J61" s="98"/>
    </row>
    <row r="62" spans="1:10" ht="15" outlineLevel="1">
      <c r="A62" s="102">
        <v>211</v>
      </c>
      <c r="B62" s="102" t="s">
        <v>674</v>
      </c>
      <c r="C62" s="102">
        <v>211</v>
      </c>
      <c r="D62" s="699"/>
      <c r="E62" s="99"/>
      <c r="F62" s="99"/>
      <c r="G62" s="99"/>
      <c r="H62" s="97"/>
      <c r="I62" s="97"/>
      <c r="J62" s="98"/>
    </row>
    <row r="63" spans="1:10" ht="15" outlineLevel="1">
      <c r="A63" s="102">
        <v>212</v>
      </c>
      <c r="B63" s="102" t="s">
        <v>675</v>
      </c>
      <c r="C63" s="102">
        <v>212</v>
      </c>
      <c r="D63" s="699"/>
      <c r="E63" s="99"/>
      <c r="F63" s="99"/>
      <c r="G63" s="99"/>
      <c r="H63" s="97"/>
      <c r="I63" s="97"/>
      <c r="J63" s="98"/>
    </row>
    <row r="64" spans="1:10" ht="15" outlineLevel="1">
      <c r="A64" s="102">
        <v>213</v>
      </c>
      <c r="B64" s="102" t="s">
        <v>676</v>
      </c>
      <c r="C64" s="102">
        <v>213</v>
      </c>
      <c r="D64" s="699"/>
      <c r="E64" s="99"/>
      <c r="F64" s="99"/>
      <c r="G64" s="99"/>
      <c r="H64" s="97"/>
      <c r="I64" s="97"/>
      <c r="J64" s="98"/>
    </row>
    <row r="65" spans="1:10" ht="15" outlineLevel="1">
      <c r="A65" s="102">
        <v>217</v>
      </c>
      <c r="B65" s="102" t="s">
        <v>677</v>
      </c>
      <c r="C65" s="102">
        <v>217</v>
      </c>
      <c r="D65" s="699"/>
      <c r="E65" s="99"/>
      <c r="F65" s="99"/>
      <c r="G65" s="99"/>
      <c r="H65" s="97"/>
      <c r="I65" s="97"/>
      <c r="J65" s="98"/>
    </row>
    <row r="66" spans="1:10" ht="15" outlineLevel="1">
      <c r="A66" s="102">
        <v>2141</v>
      </c>
      <c r="B66" s="102" t="s">
        <v>678</v>
      </c>
      <c r="C66" s="102">
        <v>2141</v>
      </c>
      <c r="D66" s="699"/>
      <c r="E66" s="99"/>
      <c r="F66" s="99"/>
      <c r="G66" s="99"/>
      <c r="H66" s="97"/>
      <c r="I66" s="97"/>
      <c r="J66" s="98"/>
    </row>
    <row r="67" spans="1:10" ht="15" outlineLevel="1">
      <c r="A67" s="102">
        <v>2142</v>
      </c>
      <c r="B67" s="102" t="s">
        <v>679</v>
      </c>
      <c r="C67" s="102">
        <v>2142</v>
      </c>
      <c r="D67" s="699"/>
      <c r="E67" s="99"/>
      <c r="F67" s="99"/>
      <c r="G67" s="99"/>
      <c r="H67" s="97"/>
      <c r="I67" s="97"/>
      <c r="J67" s="98"/>
    </row>
    <row r="68" spans="1:10" ht="15" outlineLevel="1">
      <c r="A68" s="102">
        <v>2143</v>
      </c>
      <c r="B68" s="102" t="s">
        <v>680</v>
      </c>
      <c r="C68" s="102">
        <v>2143</v>
      </c>
      <c r="D68" s="699"/>
      <c r="E68" s="99"/>
      <c r="F68" s="99"/>
      <c r="G68" s="99"/>
      <c r="H68" s="97"/>
      <c r="I68" s="97"/>
      <c r="J68" s="98"/>
    </row>
    <row r="69" spans="1:10" ht="15" outlineLevel="1">
      <c r="A69" s="102">
        <v>2147</v>
      </c>
      <c r="B69" s="102" t="s">
        <v>681</v>
      </c>
      <c r="C69" s="102">
        <v>2147</v>
      </c>
      <c r="D69" s="699"/>
      <c r="E69" s="99"/>
      <c r="F69" s="99"/>
      <c r="G69" s="99"/>
      <c r="H69" s="97"/>
      <c r="I69" s="97"/>
      <c r="J69" s="98"/>
    </row>
    <row r="70" spans="1:10" ht="15" outlineLevel="1">
      <c r="A70" s="102">
        <v>221</v>
      </c>
      <c r="B70" s="102" t="s">
        <v>682</v>
      </c>
      <c r="C70" s="102">
        <v>221</v>
      </c>
      <c r="D70" s="699"/>
      <c r="E70" s="99"/>
      <c r="F70" s="99"/>
      <c r="G70" s="99"/>
      <c r="H70" s="97"/>
      <c r="I70" s="97"/>
      <c r="J70" s="98"/>
    </row>
    <row r="71" spans="1:10" ht="15" outlineLevel="1">
      <c r="A71" s="102">
        <v>222</v>
      </c>
      <c r="B71" s="102" t="s">
        <v>683</v>
      </c>
      <c r="C71" s="102">
        <v>222</v>
      </c>
      <c r="D71" s="699"/>
      <c r="E71" s="99"/>
      <c r="F71" s="99"/>
      <c r="G71" s="99"/>
      <c r="H71" s="97"/>
      <c r="I71" s="97"/>
      <c r="J71" s="98"/>
    </row>
    <row r="72" spans="1:4" ht="15">
      <c r="A72" s="102">
        <v>223</v>
      </c>
      <c r="B72" s="102" t="s">
        <v>684</v>
      </c>
      <c r="C72" s="102">
        <v>223</v>
      </c>
      <c r="D72" s="699"/>
    </row>
    <row r="73" spans="1:4" ht="15">
      <c r="A73" s="700">
        <v>228</v>
      </c>
      <c r="B73" s="700" t="s">
        <v>1117</v>
      </c>
      <c r="C73" s="700">
        <v>228</v>
      </c>
      <c r="D73" s="699"/>
    </row>
    <row r="74" spans="1:4" ht="15">
      <c r="A74" s="701">
        <v>2281</v>
      </c>
      <c r="B74" s="702" t="s">
        <v>832</v>
      </c>
      <c r="C74" s="701">
        <v>2281</v>
      </c>
      <c r="D74" s="699"/>
    </row>
    <row r="75" spans="1:4" ht="15">
      <c r="A75" s="102">
        <v>2282</v>
      </c>
      <c r="B75" s="703" t="s">
        <v>833</v>
      </c>
      <c r="C75" s="102">
        <v>2282</v>
      </c>
      <c r="D75" s="699"/>
    </row>
    <row r="76" spans="1:4" ht="15">
      <c r="A76" s="102">
        <v>2283</v>
      </c>
      <c r="B76" s="703" t="s">
        <v>837</v>
      </c>
      <c r="C76" s="102">
        <v>2283</v>
      </c>
      <c r="D76" s="699"/>
    </row>
    <row r="77" spans="1:4" ht="15">
      <c r="A77" s="102">
        <v>2284</v>
      </c>
      <c r="B77" s="703" t="s">
        <v>838</v>
      </c>
      <c r="C77" s="102">
        <v>2284</v>
      </c>
      <c r="D77" s="699"/>
    </row>
    <row r="78" spans="1:4" ht="15">
      <c r="A78" s="102">
        <v>2285</v>
      </c>
      <c r="B78" s="703" t="s">
        <v>1117</v>
      </c>
      <c r="C78" s="102">
        <v>2285</v>
      </c>
      <c r="D78" s="699"/>
    </row>
    <row r="79" spans="1:4" ht="15">
      <c r="A79" s="102">
        <v>229</v>
      </c>
      <c r="B79" s="102" t="s">
        <v>1115</v>
      </c>
      <c r="C79" s="102">
        <v>229</v>
      </c>
      <c r="D79" s="699"/>
    </row>
    <row r="80" spans="1:4" ht="15">
      <c r="A80" s="102">
        <v>241</v>
      </c>
      <c r="B80" s="102" t="s">
        <v>1232</v>
      </c>
      <c r="C80" s="102">
        <v>241</v>
      </c>
      <c r="D80" s="699"/>
    </row>
    <row r="81" spans="1:4" ht="15">
      <c r="A81" s="102">
        <v>2411</v>
      </c>
      <c r="B81" s="102" t="s">
        <v>825</v>
      </c>
      <c r="C81" s="102">
        <v>2411</v>
      </c>
      <c r="D81" s="699"/>
    </row>
    <row r="82" spans="1:4" ht="15">
      <c r="A82" s="102">
        <v>2412</v>
      </c>
      <c r="B82" s="102" t="s">
        <v>1232</v>
      </c>
      <c r="C82" s="102">
        <v>2412</v>
      </c>
      <c r="D82" s="699"/>
    </row>
    <row r="83" spans="1:4" ht="15">
      <c r="A83" s="102">
        <v>2413</v>
      </c>
      <c r="B83" s="102" t="s">
        <v>826</v>
      </c>
      <c r="C83" s="102">
        <v>2413</v>
      </c>
      <c r="D83" s="699"/>
    </row>
    <row r="84" spans="1:4" ht="15">
      <c r="A84" s="102">
        <v>242</v>
      </c>
      <c r="B84" s="102" t="s">
        <v>940</v>
      </c>
      <c r="C84" s="102">
        <v>242</v>
      </c>
      <c r="D84" s="699"/>
    </row>
    <row r="85" spans="1:4" ht="15">
      <c r="A85" s="102">
        <v>243</v>
      </c>
      <c r="B85" s="102" t="s">
        <v>264</v>
      </c>
      <c r="C85" s="102">
        <v>243</v>
      </c>
      <c r="D85" s="699"/>
    </row>
    <row r="86" spans="1:4" ht="15">
      <c r="A86" s="102">
        <v>244</v>
      </c>
      <c r="B86" s="102" t="s">
        <v>1231</v>
      </c>
      <c r="C86" s="102">
        <v>244</v>
      </c>
      <c r="D86" s="699"/>
    </row>
    <row r="87" spans="1:4" ht="15">
      <c r="A87" s="102">
        <v>311</v>
      </c>
      <c r="B87" s="102" t="s">
        <v>1106</v>
      </c>
      <c r="C87" s="102">
        <v>311</v>
      </c>
      <c r="D87" s="699"/>
    </row>
    <row r="88" spans="1:4" ht="15">
      <c r="A88" s="102">
        <v>315</v>
      </c>
      <c r="B88" s="102" t="s">
        <v>1105</v>
      </c>
      <c r="C88" s="102">
        <v>315</v>
      </c>
      <c r="D88" s="699"/>
    </row>
    <row r="89" spans="1:4" ht="15">
      <c r="A89" s="102">
        <v>331</v>
      </c>
      <c r="B89" s="102" t="s">
        <v>685</v>
      </c>
      <c r="C89" s="102">
        <v>331</v>
      </c>
      <c r="D89" s="699"/>
    </row>
    <row r="90" spans="1:4" ht="15">
      <c r="A90" s="102" t="s">
        <v>1230</v>
      </c>
      <c r="B90" s="102" t="s">
        <v>1151</v>
      </c>
      <c r="C90" s="102" t="s">
        <v>1230</v>
      </c>
      <c r="D90" s="699"/>
    </row>
    <row r="91" spans="1:4" ht="15">
      <c r="A91" s="102" t="s">
        <v>449</v>
      </c>
      <c r="B91" s="102" t="s">
        <v>686</v>
      </c>
      <c r="C91" s="102" t="s">
        <v>449</v>
      </c>
      <c r="D91" s="699"/>
    </row>
    <row r="92" spans="1:4" ht="15">
      <c r="A92" s="102" t="s">
        <v>1187</v>
      </c>
      <c r="B92" s="102" t="s">
        <v>687</v>
      </c>
      <c r="C92" s="102" t="s">
        <v>1187</v>
      </c>
      <c r="D92" s="699"/>
    </row>
    <row r="93" spans="1:4" ht="15">
      <c r="A93" s="102">
        <v>3331</v>
      </c>
      <c r="B93" s="102" t="s">
        <v>688</v>
      </c>
      <c r="C93" s="102">
        <v>3331</v>
      </c>
      <c r="D93" s="699"/>
    </row>
    <row r="94" spans="1:4" ht="15">
      <c r="A94" s="102">
        <v>3332</v>
      </c>
      <c r="B94" s="102" t="s">
        <v>72</v>
      </c>
      <c r="C94" s="102">
        <v>3332</v>
      </c>
      <c r="D94" s="699"/>
    </row>
    <row r="95" spans="1:4" ht="15">
      <c r="A95" s="102">
        <v>3333</v>
      </c>
      <c r="B95" s="102" t="s">
        <v>73</v>
      </c>
      <c r="C95" s="102">
        <v>3333</v>
      </c>
      <c r="D95" s="699"/>
    </row>
    <row r="96" spans="1:4" ht="15">
      <c r="A96" s="102">
        <v>3334</v>
      </c>
      <c r="B96" s="102" t="s">
        <v>76</v>
      </c>
      <c r="C96" s="102">
        <v>3334</v>
      </c>
      <c r="D96" s="699"/>
    </row>
    <row r="97" spans="1:4" ht="15">
      <c r="A97" s="102">
        <v>3335</v>
      </c>
      <c r="B97" s="102" t="s">
        <v>265</v>
      </c>
      <c r="C97" s="102">
        <v>3335</v>
      </c>
      <c r="D97" s="699"/>
    </row>
    <row r="98" spans="1:4" ht="15">
      <c r="A98" s="102">
        <v>3336</v>
      </c>
      <c r="B98" s="102" t="s">
        <v>266</v>
      </c>
      <c r="C98" s="102">
        <v>3336</v>
      </c>
      <c r="D98" s="699"/>
    </row>
    <row r="99" spans="1:4" ht="15">
      <c r="A99" s="102">
        <v>3337</v>
      </c>
      <c r="B99" s="102" t="s">
        <v>77</v>
      </c>
      <c r="C99" s="102">
        <v>3337</v>
      </c>
      <c r="D99" s="699"/>
    </row>
    <row r="100" spans="1:4" ht="15">
      <c r="A100" s="102">
        <v>3338</v>
      </c>
      <c r="B100" s="102" t="s">
        <v>267</v>
      </c>
      <c r="C100" s="102">
        <v>3338</v>
      </c>
      <c r="D100" s="699"/>
    </row>
    <row r="101" spans="1:4" ht="15">
      <c r="A101" s="102">
        <v>3339</v>
      </c>
      <c r="B101" s="102" t="s">
        <v>268</v>
      </c>
      <c r="C101" s="102">
        <v>3339</v>
      </c>
      <c r="D101" s="699"/>
    </row>
    <row r="102" spans="1:4" ht="15">
      <c r="A102" s="102" t="s">
        <v>78</v>
      </c>
      <c r="B102" s="102" t="s">
        <v>689</v>
      </c>
      <c r="C102" s="102" t="s">
        <v>78</v>
      </c>
      <c r="D102" s="699"/>
    </row>
    <row r="103" spans="1:4" ht="15">
      <c r="A103" s="102" t="s">
        <v>79</v>
      </c>
      <c r="B103" s="102" t="s">
        <v>690</v>
      </c>
      <c r="C103" s="102" t="s">
        <v>79</v>
      </c>
      <c r="D103" s="699"/>
    </row>
    <row r="104" spans="1:4" ht="15">
      <c r="A104" s="102" t="s">
        <v>80</v>
      </c>
      <c r="B104" s="102" t="s">
        <v>691</v>
      </c>
      <c r="C104" s="102" t="s">
        <v>80</v>
      </c>
      <c r="D104" s="699"/>
    </row>
    <row r="105" spans="1:4" ht="15">
      <c r="A105" s="102" t="s">
        <v>692</v>
      </c>
      <c r="B105" s="102" t="s">
        <v>693</v>
      </c>
      <c r="C105" s="102" t="s">
        <v>692</v>
      </c>
      <c r="D105" s="699"/>
    </row>
    <row r="106" spans="1:4" ht="15">
      <c r="A106" s="102" t="s">
        <v>694</v>
      </c>
      <c r="B106" s="102" t="s">
        <v>695</v>
      </c>
      <c r="C106" s="102" t="s">
        <v>694</v>
      </c>
      <c r="D106" s="699"/>
    </row>
    <row r="107" spans="1:4" ht="15">
      <c r="A107" s="102" t="s">
        <v>81</v>
      </c>
      <c r="B107" s="102" t="s">
        <v>696</v>
      </c>
      <c r="C107" s="102" t="s">
        <v>81</v>
      </c>
      <c r="D107" s="699"/>
    </row>
    <row r="108" spans="1:4" ht="15">
      <c r="A108" s="102" t="s">
        <v>82</v>
      </c>
      <c r="B108" s="102" t="s">
        <v>697</v>
      </c>
      <c r="C108" s="102" t="s">
        <v>82</v>
      </c>
      <c r="D108" s="699"/>
    </row>
    <row r="109" spans="1:4" ht="15">
      <c r="A109" s="102" t="s">
        <v>83</v>
      </c>
      <c r="B109" s="102" t="s">
        <v>698</v>
      </c>
      <c r="C109" s="102" t="s">
        <v>83</v>
      </c>
      <c r="D109" s="699"/>
    </row>
    <row r="110" spans="1:4" ht="15">
      <c r="A110" s="102">
        <v>334</v>
      </c>
      <c r="B110" s="102" t="s">
        <v>699</v>
      </c>
      <c r="C110" s="102">
        <v>334</v>
      </c>
      <c r="D110" s="699"/>
    </row>
    <row r="111" spans="1:4" ht="15">
      <c r="A111" s="102" t="s">
        <v>1178</v>
      </c>
      <c r="B111" s="102" t="s">
        <v>700</v>
      </c>
      <c r="C111" s="102" t="s">
        <v>1178</v>
      </c>
      <c r="D111" s="699"/>
    </row>
    <row r="112" spans="1:4" ht="15">
      <c r="A112" s="102">
        <v>335</v>
      </c>
      <c r="B112" s="102" t="s">
        <v>701</v>
      </c>
      <c r="C112" s="102">
        <v>335</v>
      </c>
      <c r="D112" s="699"/>
    </row>
    <row r="113" spans="1:4" ht="15">
      <c r="A113" s="102">
        <v>336</v>
      </c>
      <c r="B113" s="102" t="s">
        <v>702</v>
      </c>
      <c r="C113" s="102">
        <v>336</v>
      </c>
      <c r="D113" s="699"/>
    </row>
    <row r="114" spans="1:4" ht="15">
      <c r="A114" s="102" t="s">
        <v>451</v>
      </c>
      <c r="B114" s="102" t="s">
        <v>703</v>
      </c>
      <c r="C114" s="102" t="s">
        <v>451</v>
      </c>
      <c r="D114" s="699"/>
    </row>
    <row r="115" spans="1:4" ht="15">
      <c r="A115" s="102">
        <v>337</v>
      </c>
      <c r="B115" s="102" t="s">
        <v>704</v>
      </c>
      <c r="C115" s="102">
        <v>337</v>
      </c>
      <c r="D115" s="699"/>
    </row>
    <row r="116" spans="1:4" ht="15">
      <c r="A116" s="102" t="s">
        <v>883</v>
      </c>
      <c r="B116" s="102" t="s">
        <v>705</v>
      </c>
      <c r="C116" s="102" t="s">
        <v>883</v>
      </c>
      <c r="D116" s="699"/>
    </row>
    <row r="117" spans="1:4" ht="15">
      <c r="A117" s="102">
        <v>338</v>
      </c>
      <c r="B117" s="102" t="s">
        <v>706</v>
      </c>
      <c r="C117" s="102">
        <v>338</v>
      </c>
      <c r="D117" s="699"/>
    </row>
    <row r="118" spans="1:4" ht="15">
      <c r="A118" s="102">
        <v>3381</v>
      </c>
      <c r="B118" s="703" t="s">
        <v>1091</v>
      </c>
      <c r="C118" s="102">
        <v>3381</v>
      </c>
      <c r="D118" s="699"/>
    </row>
    <row r="119" spans="1:4" ht="15">
      <c r="A119" s="102">
        <v>3382</v>
      </c>
      <c r="B119" s="703" t="s">
        <v>1176</v>
      </c>
      <c r="C119" s="102">
        <v>3382</v>
      </c>
      <c r="D119" s="699"/>
    </row>
    <row r="120" spans="1:4" ht="15">
      <c r="A120" s="102">
        <v>3383</v>
      </c>
      <c r="B120" s="703" t="s">
        <v>1175</v>
      </c>
      <c r="C120" s="102">
        <v>3383</v>
      </c>
      <c r="D120" s="699"/>
    </row>
    <row r="121" spans="1:4" ht="15">
      <c r="A121" s="102">
        <v>3384</v>
      </c>
      <c r="B121" s="703" t="s">
        <v>1174</v>
      </c>
      <c r="C121" s="102">
        <v>3384</v>
      </c>
      <c r="D121" s="699"/>
    </row>
    <row r="122" spans="1:4" ht="15">
      <c r="A122" s="102">
        <v>3385</v>
      </c>
      <c r="B122" s="703" t="s">
        <v>859</v>
      </c>
      <c r="C122" s="102">
        <v>3385</v>
      </c>
      <c r="D122" s="699"/>
    </row>
    <row r="123" spans="1:4" ht="15">
      <c r="A123" s="102">
        <v>3386</v>
      </c>
      <c r="B123" s="703" t="s">
        <v>860</v>
      </c>
      <c r="C123" s="102">
        <v>3386</v>
      </c>
      <c r="D123" s="699"/>
    </row>
    <row r="124" spans="1:4" ht="15">
      <c r="A124" s="102">
        <v>3387</v>
      </c>
      <c r="B124" s="703" t="s">
        <v>1173</v>
      </c>
      <c r="C124" s="102">
        <v>3387</v>
      </c>
      <c r="D124" s="699"/>
    </row>
    <row r="125" spans="1:4" ht="15">
      <c r="A125" s="102">
        <v>3388</v>
      </c>
      <c r="B125" s="703" t="s">
        <v>1099</v>
      </c>
      <c r="C125" s="102">
        <v>3388</v>
      </c>
      <c r="D125" s="699"/>
    </row>
    <row r="126" spans="1:4" ht="15">
      <c r="A126" s="102" t="s">
        <v>1179</v>
      </c>
      <c r="B126" s="102" t="s">
        <v>707</v>
      </c>
      <c r="C126" s="102" t="s">
        <v>1179</v>
      </c>
      <c r="D126" s="699"/>
    </row>
    <row r="127" spans="1:4" ht="15">
      <c r="A127" s="102" t="s">
        <v>708</v>
      </c>
      <c r="B127" s="102" t="s">
        <v>709</v>
      </c>
      <c r="C127" s="102" t="s">
        <v>708</v>
      </c>
      <c r="D127" s="699"/>
    </row>
    <row r="128" spans="1:4" ht="15">
      <c r="A128" s="102" t="s">
        <v>1188</v>
      </c>
      <c r="B128" s="102" t="s">
        <v>710</v>
      </c>
      <c r="C128" s="102" t="s">
        <v>1188</v>
      </c>
      <c r="D128" s="699"/>
    </row>
    <row r="129" spans="1:4" ht="15">
      <c r="A129" s="102">
        <v>3387</v>
      </c>
      <c r="B129" s="102" t="s">
        <v>1173</v>
      </c>
      <c r="C129" s="102">
        <v>3387</v>
      </c>
      <c r="D129" s="699"/>
    </row>
    <row r="130" spans="1:4" ht="15">
      <c r="A130" s="102">
        <v>3389</v>
      </c>
      <c r="B130" s="102" t="s">
        <v>35</v>
      </c>
      <c r="C130" s="102">
        <v>3389</v>
      </c>
      <c r="D130" s="699"/>
    </row>
    <row r="131" spans="1:4" ht="15">
      <c r="A131" s="102">
        <v>341</v>
      </c>
      <c r="B131" s="102" t="s">
        <v>1172</v>
      </c>
      <c r="C131" s="102">
        <v>341</v>
      </c>
      <c r="D131" s="699"/>
    </row>
    <row r="132" spans="1:4" ht="15">
      <c r="A132" s="102">
        <v>3411</v>
      </c>
      <c r="B132" s="102" t="s">
        <v>277</v>
      </c>
      <c r="C132" s="102">
        <v>3411</v>
      </c>
      <c r="D132" s="699"/>
    </row>
    <row r="133" spans="1:4" ht="15">
      <c r="A133" s="102">
        <v>3412</v>
      </c>
      <c r="B133" s="102" t="s">
        <v>278</v>
      </c>
      <c r="C133" s="102">
        <v>3412</v>
      </c>
      <c r="D133" s="699"/>
    </row>
    <row r="134" spans="1:4" ht="15">
      <c r="A134" s="102">
        <v>342</v>
      </c>
      <c r="B134" s="102" t="s">
        <v>938</v>
      </c>
      <c r="C134" s="102">
        <v>342</v>
      </c>
      <c r="D134" s="699"/>
    </row>
    <row r="135" spans="1:4" ht="15">
      <c r="A135" s="102">
        <v>3421</v>
      </c>
      <c r="B135" s="102" t="s">
        <v>279</v>
      </c>
      <c r="C135" s="102">
        <v>3421</v>
      </c>
      <c r="D135" s="699"/>
    </row>
    <row r="136" spans="1:4" ht="15">
      <c r="A136" s="102">
        <v>3422</v>
      </c>
      <c r="B136" s="102" t="s">
        <v>1095</v>
      </c>
      <c r="C136" s="102">
        <v>3422</v>
      </c>
      <c r="D136" s="699"/>
    </row>
    <row r="137" spans="1:4" ht="15">
      <c r="A137" s="102">
        <v>343</v>
      </c>
      <c r="B137" s="102" t="s">
        <v>1094</v>
      </c>
      <c r="C137" s="102">
        <v>343</v>
      </c>
      <c r="D137" s="699"/>
    </row>
    <row r="138" spans="1:4" ht="15">
      <c r="A138" s="102">
        <v>344</v>
      </c>
      <c r="B138" s="102" t="s">
        <v>711</v>
      </c>
      <c r="C138" s="102">
        <v>344</v>
      </c>
      <c r="D138" s="699"/>
    </row>
    <row r="139" spans="1:4" ht="15">
      <c r="A139" s="102">
        <v>347</v>
      </c>
      <c r="B139" s="102" t="s">
        <v>269</v>
      </c>
      <c r="C139" s="102">
        <v>347</v>
      </c>
      <c r="D139" s="699"/>
    </row>
    <row r="140" spans="1:4" ht="15">
      <c r="A140" s="102">
        <v>351</v>
      </c>
      <c r="B140" s="102" t="s">
        <v>271</v>
      </c>
      <c r="C140" s="102">
        <v>351</v>
      </c>
      <c r="D140" s="699"/>
    </row>
    <row r="141" spans="1:4" ht="15">
      <c r="A141" s="102">
        <v>352</v>
      </c>
      <c r="B141" s="102" t="s">
        <v>712</v>
      </c>
      <c r="C141" s="102">
        <v>352</v>
      </c>
      <c r="D141" s="699"/>
    </row>
    <row r="142" spans="1:4" ht="15">
      <c r="A142" s="102">
        <v>353</v>
      </c>
      <c r="B142" s="102" t="s">
        <v>718</v>
      </c>
      <c r="C142" s="102">
        <v>353</v>
      </c>
      <c r="D142" s="699"/>
    </row>
    <row r="143" spans="1:4" ht="15">
      <c r="A143" s="102">
        <v>3531</v>
      </c>
      <c r="B143" s="102" t="s">
        <v>365</v>
      </c>
      <c r="C143" s="102">
        <v>3531</v>
      </c>
      <c r="D143" s="699"/>
    </row>
    <row r="144" spans="1:4" ht="15">
      <c r="A144" s="102">
        <v>3532</v>
      </c>
      <c r="B144" s="102" t="s">
        <v>366</v>
      </c>
      <c r="C144" s="102">
        <v>3532</v>
      </c>
      <c r="D144" s="699"/>
    </row>
    <row r="145" spans="1:4" ht="15">
      <c r="A145" s="102">
        <v>3533</v>
      </c>
      <c r="B145" s="102" t="s">
        <v>36</v>
      </c>
      <c r="C145" s="102">
        <v>3533</v>
      </c>
      <c r="D145" s="699"/>
    </row>
    <row r="146" spans="1:4" ht="15">
      <c r="A146" s="102">
        <v>3534</v>
      </c>
      <c r="B146" s="102" t="s">
        <v>37</v>
      </c>
      <c r="C146" s="102">
        <v>3534</v>
      </c>
      <c r="D146" s="699"/>
    </row>
    <row r="147" spans="1:4" ht="15">
      <c r="A147" s="102">
        <v>356</v>
      </c>
      <c r="B147" s="102" t="s">
        <v>38</v>
      </c>
      <c r="C147" s="102">
        <v>356</v>
      </c>
      <c r="D147" s="699"/>
    </row>
    <row r="148" spans="1:4" ht="15">
      <c r="A148" s="102">
        <v>3561</v>
      </c>
      <c r="B148" s="102" t="s">
        <v>38</v>
      </c>
      <c r="C148" s="102">
        <v>3561</v>
      </c>
      <c r="D148" s="699"/>
    </row>
    <row r="149" spans="1:4" ht="15">
      <c r="A149" s="102">
        <v>3562</v>
      </c>
      <c r="B149" s="102" t="s">
        <v>39</v>
      </c>
      <c r="C149" s="102">
        <v>3562</v>
      </c>
      <c r="D149" s="699"/>
    </row>
    <row r="150" spans="1:4" ht="15">
      <c r="A150" s="102">
        <v>4111</v>
      </c>
      <c r="B150" s="102" t="s">
        <v>291</v>
      </c>
      <c r="C150" s="102">
        <v>4111</v>
      </c>
      <c r="D150" s="699"/>
    </row>
    <row r="151" spans="1:4" ht="15">
      <c r="A151" s="704">
        <v>4112</v>
      </c>
      <c r="B151" s="704" t="s">
        <v>713</v>
      </c>
      <c r="C151" s="704">
        <v>4112</v>
      </c>
      <c r="D151" s="705"/>
    </row>
    <row r="152" spans="1:4" ht="15">
      <c r="A152" s="704">
        <v>4118</v>
      </c>
      <c r="B152" s="704" t="s">
        <v>714</v>
      </c>
      <c r="C152" s="704">
        <v>4113</v>
      </c>
      <c r="D152" s="705"/>
    </row>
    <row r="153" spans="1:4" ht="15">
      <c r="A153" s="102">
        <v>412</v>
      </c>
      <c r="B153" s="102" t="s">
        <v>1086</v>
      </c>
      <c r="C153" s="102">
        <v>412</v>
      </c>
      <c r="D153" s="699"/>
    </row>
    <row r="154" spans="1:4" ht="15">
      <c r="A154" s="102">
        <v>413</v>
      </c>
      <c r="B154" s="102" t="s">
        <v>715</v>
      </c>
      <c r="C154" s="102">
        <v>413</v>
      </c>
      <c r="D154" s="699"/>
    </row>
    <row r="155" spans="1:4" ht="15">
      <c r="A155" s="102">
        <v>414</v>
      </c>
      <c r="B155" s="102" t="s">
        <v>1084</v>
      </c>
      <c r="C155" s="102">
        <v>414</v>
      </c>
      <c r="D155" s="699"/>
    </row>
    <row r="156" spans="1:4" ht="15">
      <c r="A156" s="102">
        <v>415</v>
      </c>
      <c r="B156" s="102" t="s">
        <v>1083</v>
      </c>
      <c r="C156" s="102">
        <v>415</v>
      </c>
      <c r="D156" s="699"/>
    </row>
    <row r="157" spans="1:4" ht="15">
      <c r="A157" s="102">
        <v>417</v>
      </c>
      <c r="B157" s="102" t="s">
        <v>48</v>
      </c>
      <c r="C157" s="102">
        <v>417</v>
      </c>
      <c r="D157" s="699"/>
    </row>
    <row r="158" spans="1:4" ht="15">
      <c r="A158" s="704">
        <v>418</v>
      </c>
      <c r="B158" s="704" t="s">
        <v>716</v>
      </c>
      <c r="C158" s="704">
        <v>418</v>
      </c>
      <c r="D158" s="705"/>
    </row>
    <row r="159" spans="1:4" ht="15">
      <c r="A159" s="704">
        <v>419</v>
      </c>
      <c r="B159" s="704" t="s">
        <v>717</v>
      </c>
      <c r="C159" s="704">
        <v>419</v>
      </c>
      <c r="D159" s="705"/>
    </row>
    <row r="160" spans="1:4" ht="15">
      <c r="A160" s="102">
        <v>421</v>
      </c>
      <c r="B160" s="102" t="s">
        <v>1082</v>
      </c>
      <c r="C160" s="102">
        <v>421</v>
      </c>
      <c r="D160" s="699"/>
    </row>
    <row r="161" spans="1:4" ht="15">
      <c r="A161" s="102">
        <v>431</v>
      </c>
      <c r="B161" s="102" t="s">
        <v>718</v>
      </c>
      <c r="C161" s="102">
        <v>431</v>
      </c>
      <c r="D161" s="699"/>
    </row>
    <row r="162" spans="1:4" ht="15">
      <c r="A162" s="102">
        <v>441</v>
      </c>
      <c r="B162" s="102" t="s">
        <v>719</v>
      </c>
      <c r="C162" s="102">
        <v>441</v>
      </c>
      <c r="D162" s="699"/>
    </row>
    <row r="163" spans="1:4" ht="15">
      <c r="A163" s="102">
        <v>461</v>
      </c>
      <c r="B163" s="102" t="s">
        <v>1028</v>
      </c>
      <c r="C163" s="102">
        <v>461</v>
      </c>
      <c r="D163" s="699"/>
    </row>
    <row r="164" spans="1:4" ht="15">
      <c r="A164" s="102">
        <v>466</v>
      </c>
      <c r="B164" s="102" t="s">
        <v>1027</v>
      </c>
      <c r="C164" s="102">
        <v>466</v>
      </c>
      <c r="D164" s="699"/>
    </row>
    <row r="165" spans="1:4" ht="15">
      <c r="A165" s="696" t="s">
        <v>1169</v>
      </c>
      <c r="B165" s="696"/>
      <c r="C165" s="696" t="s">
        <v>1169</v>
      </c>
      <c r="D165" s="706"/>
    </row>
    <row r="166" spans="1:4" ht="15">
      <c r="A166" s="696">
        <v>511</v>
      </c>
      <c r="B166" s="696" t="s">
        <v>1171</v>
      </c>
      <c r="C166" s="696">
        <v>421</v>
      </c>
      <c r="D166" s="696">
        <v>511</v>
      </c>
    </row>
    <row r="167" spans="1:4" ht="15">
      <c r="A167" s="696">
        <v>512</v>
      </c>
      <c r="B167" s="696" t="s">
        <v>720</v>
      </c>
      <c r="C167" s="696">
        <v>421</v>
      </c>
      <c r="D167" s="696">
        <v>512</v>
      </c>
    </row>
    <row r="168" spans="1:4" ht="15">
      <c r="A168" s="696">
        <v>515</v>
      </c>
      <c r="B168" s="696" t="s">
        <v>721</v>
      </c>
      <c r="C168" s="696">
        <v>421</v>
      </c>
      <c r="D168" s="696">
        <v>515</v>
      </c>
    </row>
    <row r="169" spans="1:4" ht="15">
      <c r="A169" s="696">
        <v>521</v>
      </c>
      <c r="B169" s="696" t="s">
        <v>1016</v>
      </c>
      <c r="C169" s="696">
        <v>421</v>
      </c>
      <c r="D169" s="696">
        <v>521</v>
      </c>
    </row>
    <row r="170" spans="1:4" ht="15">
      <c r="A170" s="696">
        <v>531</v>
      </c>
      <c r="B170" s="696" t="s">
        <v>1013</v>
      </c>
      <c r="C170" s="696">
        <v>421</v>
      </c>
      <c r="D170" s="696">
        <v>531</v>
      </c>
    </row>
    <row r="171" spans="1:4" ht="15">
      <c r="A171" s="696">
        <v>532</v>
      </c>
      <c r="B171" s="696" t="s">
        <v>1015</v>
      </c>
      <c r="C171" s="696">
        <v>421</v>
      </c>
      <c r="D171" s="696">
        <v>532</v>
      </c>
    </row>
    <row r="172" spans="1:4" ht="15">
      <c r="A172" s="696">
        <v>621</v>
      </c>
      <c r="B172" s="696" t="s">
        <v>722</v>
      </c>
      <c r="C172" s="696">
        <v>154</v>
      </c>
      <c r="D172" s="696"/>
    </row>
    <row r="173" spans="1:4" ht="15">
      <c r="A173" s="696">
        <v>622</v>
      </c>
      <c r="B173" s="696" t="s">
        <v>723</v>
      </c>
      <c r="C173" s="696">
        <v>154</v>
      </c>
      <c r="D173" s="696"/>
    </row>
    <row r="174" spans="1:4" ht="15">
      <c r="A174" s="696">
        <v>623</v>
      </c>
      <c r="B174" s="696" t="s">
        <v>724</v>
      </c>
      <c r="C174" s="696">
        <v>154</v>
      </c>
      <c r="D174" s="696"/>
    </row>
    <row r="175" spans="1:4" ht="15">
      <c r="A175" s="696">
        <v>627</v>
      </c>
      <c r="B175" s="696" t="s">
        <v>725</v>
      </c>
      <c r="C175" s="696">
        <v>154</v>
      </c>
      <c r="D175" s="696"/>
    </row>
    <row r="176" spans="1:4" ht="15">
      <c r="A176" s="696">
        <v>632</v>
      </c>
      <c r="B176" s="696" t="s">
        <v>1009</v>
      </c>
      <c r="C176" s="696">
        <v>421</v>
      </c>
      <c r="D176" s="696">
        <v>632</v>
      </c>
    </row>
    <row r="177" spans="1:4" ht="15">
      <c r="A177" s="696">
        <v>635</v>
      </c>
      <c r="B177" s="696" t="s">
        <v>1006</v>
      </c>
      <c r="C177" s="696">
        <v>421</v>
      </c>
      <c r="D177" s="696">
        <v>635</v>
      </c>
    </row>
    <row r="178" spans="1:4" ht="15">
      <c r="A178" s="696">
        <v>641</v>
      </c>
      <c r="B178" s="696" t="s">
        <v>1003</v>
      </c>
      <c r="C178" s="696">
        <v>421</v>
      </c>
      <c r="D178" s="696">
        <v>641</v>
      </c>
    </row>
    <row r="179" spans="1:4" ht="15">
      <c r="A179" s="696">
        <v>642</v>
      </c>
      <c r="B179" s="696" t="s">
        <v>1002</v>
      </c>
      <c r="C179" s="696">
        <v>421</v>
      </c>
      <c r="D179" s="696">
        <v>642</v>
      </c>
    </row>
    <row r="180" spans="1:4" ht="15">
      <c r="A180" s="696">
        <v>711</v>
      </c>
      <c r="B180" s="696" t="s">
        <v>1000</v>
      </c>
      <c r="C180" s="696">
        <v>421</v>
      </c>
      <c r="D180" s="696">
        <v>711</v>
      </c>
    </row>
    <row r="181" spans="1:4" ht="15">
      <c r="A181" s="696">
        <v>811</v>
      </c>
      <c r="B181" s="696" t="s">
        <v>726</v>
      </c>
      <c r="C181" s="696">
        <v>421</v>
      </c>
      <c r="D181" s="696">
        <v>811</v>
      </c>
    </row>
    <row r="182" spans="1:4" ht="15">
      <c r="A182" s="707">
        <v>821</v>
      </c>
      <c r="B182" s="707" t="s">
        <v>727</v>
      </c>
      <c r="C182" s="696">
        <v>421</v>
      </c>
      <c r="D182" s="696">
        <v>821</v>
      </c>
    </row>
    <row r="183" spans="1:4" ht="15">
      <c r="A183" s="707" t="s">
        <v>1169</v>
      </c>
      <c r="B183" s="707"/>
      <c r="C183" s="707" t="s">
        <v>1169</v>
      </c>
      <c r="D183" s="708"/>
    </row>
    <row r="184" spans="1:4" ht="15">
      <c r="A184" s="700" t="s">
        <v>201</v>
      </c>
      <c r="B184" s="700" t="s">
        <v>728</v>
      </c>
      <c r="C184" s="700" t="s">
        <v>201</v>
      </c>
      <c r="D184" s="101"/>
    </row>
    <row r="185" spans="1:4" ht="15">
      <c r="A185" s="700" t="s">
        <v>202</v>
      </c>
      <c r="B185" s="700" t="s">
        <v>729</v>
      </c>
      <c r="C185" s="700" t="s">
        <v>202</v>
      </c>
      <c r="D185" s="101"/>
    </row>
    <row r="186" spans="1:4" ht="15">
      <c r="A186" s="700" t="s">
        <v>203</v>
      </c>
      <c r="B186" s="700" t="s">
        <v>730</v>
      </c>
      <c r="C186" s="700" t="s">
        <v>203</v>
      </c>
      <c r="D186" s="101"/>
    </row>
    <row r="187" spans="1:4" ht="15">
      <c r="A187" s="700" t="s">
        <v>204</v>
      </c>
      <c r="B187" s="700" t="s">
        <v>731</v>
      </c>
      <c r="C187" s="700" t="s">
        <v>204</v>
      </c>
      <c r="D187" s="101"/>
    </row>
    <row r="188" spans="1:4" ht="15">
      <c r="A188" s="709" t="s">
        <v>732</v>
      </c>
      <c r="B188" s="700" t="s">
        <v>733</v>
      </c>
      <c r="C188" s="709" t="s">
        <v>732</v>
      </c>
      <c r="D188" s="101"/>
    </row>
    <row r="189" spans="1:4" ht="15">
      <c r="A189" s="709" t="s">
        <v>734</v>
      </c>
      <c r="B189" s="700" t="s">
        <v>735</v>
      </c>
      <c r="C189" s="709" t="s">
        <v>734</v>
      </c>
      <c r="D189" s="101"/>
    </row>
    <row r="190" spans="1:4" ht="15">
      <c r="A190" s="102"/>
      <c r="B190" s="102"/>
      <c r="C190" s="102"/>
      <c r="D190" s="101"/>
    </row>
  </sheetData>
  <sheetProtection/>
  <mergeCells count="14">
    <mergeCell ref="D11:G11"/>
    <mergeCell ref="D12:G12"/>
    <mergeCell ref="D19:G19"/>
    <mergeCell ref="D20:G20"/>
    <mergeCell ref="D13:G13"/>
    <mergeCell ref="D15:G15"/>
    <mergeCell ref="D17:G17"/>
    <mergeCell ref="D18:G18"/>
    <mergeCell ref="D8:G8"/>
    <mergeCell ref="D10:G10"/>
    <mergeCell ref="D3:G3"/>
    <mergeCell ref="D4:G4"/>
    <mergeCell ref="D5:G5"/>
    <mergeCell ref="D7:G7"/>
  </mergeCells>
  <dataValidations count="2">
    <dataValidation type="list" allowBlank="1" showInputMessage="1" sqref="D18 D20 B18 B20">
      <formula1>"Năm nay"</formula1>
    </dataValidation>
    <dataValidation type="list" allowBlank="1" showInputMessage="1" sqref="D17 B17 D19 B19">
      <formula1>"Số cuối năm"</formula1>
    </dataValidation>
  </dataValidations>
  <printOptions/>
  <pageMargins left="0.75" right="0.5" top="0.5" bottom="0.5" header="0.25" footer="0.2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P73"/>
  <sheetViews>
    <sheetView showGridLines="0" showZeros="0" zoomScalePageLayoutView="0" workbookViewId="0" topLeftCell="A1">
      <pane xSplit="2" ySplit="7" topLeftCell="C8" activePane="bottomRight" state="frozen"/>
      <selection pane="topLeft" activeCell="K248" sqref="K248"/>
      <selection pane="topRight" activeCell="K248" sqref="K248"/>
      <selection pane="bottomLeft" activeCell="K248" sqref="K248"/>
      <selection pane="bottomRight" activeCell="B18" sqref="B18"/>
    </sheetView>
  </sheetViews>
  <sheetFormatPr defaultColWidth="9.140625" defaultRowHeight="15" outlineLevelRow="1" outlineLevelCol="1"/>
  <cols>
    <col min="1" max="1" width="4.140625" style="96" customWidth="1"/>
    <col min="2" max="2" width="58.28125" style="96" customWidth="1"/>
    <col min="3" max="3" width="6.00390625" style="96" customWidth="1"/>
    <col min="4" max="4" width="7.140625" style="96" customWidth="1"/>
    <col min="5" max="5" width="15.7109375" style="95" customWidth="1"/>
    <col min="6" max="6" width="7.28125" style="94" customWidth="1" outlineLevel="1"/>
    <col min="7" max="7" width="7.421875" style="94" customWidth="1" outlineLevel="1"/>
    <col min="8" max="8" width="7.28125" style="94" bestFit="1" customWidth="1" outlineLevel="1"/>
    <col min="9" max="9" width="8.140625" style="94" customWidth="1" outlineLevel="1"/>
    <col min="10" max="10" width="9.421875" style="92" customWidth="1"/>
    <col min="11" max="11" width="6.00390625" style="92" customWidth="1"/>
    <col min="12" max="12" width="8.7109375" style="93" customWidth="1"/>
    <col min="13" max="13" width="6.00390625" style="92" customWidth="1"/>
    <col min="14" max="16" width="6.57421875" style="92" customWidth="1" outlineLevel="1"/>
    <col min="17" max="16384" width="9.140625" style="92" customWidth="1"/>
  </cols>
  <sheetData>
    <row r="1" spans="1:12" ht="15" outlineLevel="1">
      <c r="A1" s="687" t="str">
        <f>'Danh mục'!$B$3</f>
        <v>CÔNG TY CP ĐẦU TƯ THIẾT BỊ VÀ XÂY LẮP ĐIỆN THIÊN TRƯỜNG</v>
      </c>
      <c r="B1" s="687"/>
      <c r="C1" s="688"/>
      <c r="D1" s="688"/>
      <c r="E1" s="689"/>
      <c r="F1" s="690"/>
      <c r="G1" s="690"/>
      <c r="H1" s="690"/>
      <c r="I1" s="690"/>
      <c r="J1" s="691"/>
      <c r="K1" s="691"/>
      <c r="L1" s="692" t="s">
        <v>33</v>
      </c>
    </row>
    <row r="2" spans="1:12" ht="15" outlineLevel="1">
      <c r="A2" s="687" t="e">
        <f>'Danh mục'!#REF!</f>
        <v>#REF!</v>
      </c>
      <c r="B2" s="693"/>
      <c r="C2" s="688"/>
      <c r="D2" s="688"/>
      <c r="E2" s="689"/>
      <c r="F2" s="690"/>
      <c r="G2" s="690"/>
      <c r="H2" s="690"/>
      <c r="I2" s="690"/>
      <c r="J2" s="694"/>
      <c r="K2" s="694"/>
      <c r="L2" s="692" t="str">
        <f>'Danh mục'!$B$5</f>
        <v>Cho kỳ kế toán từ ngày 01/01/2014 đến ngày 30/06/2014</v>
      </c>
    </row>
    <row r="3" spans="1:12" ht="6" customHeight="1" outlineLevel="1">
      <c r="A3" s="118"/>
      <c r="B3" s="118"/>
      <c r="C3" s="357"/>
      <c r="D3" s="357"/>
      <c r="E3" s="120"/>
      <c r="F3" s="119"/>
      <c r="G3" s="119"/>
      <c r="H3" s="119"/>
      <c r="I3" s="119"/>
      <c r="J3" s="118"/>
      <c r="K3" s="118"/>
      <c r="L3" s="117"/>
    </row>
    <row r="4" spans="1:2" ht="9.75" customHeight="1" hidden="1" outlineLevel="1">
      <c r="A4" s="92"/>
      <c r="B4" s="92"/>
    </row>
    <row r="5" spans="1:2" ht="9.75" customHeight="1" outlineLevel="1">
      <c r="A5" s="92"/>
      <c r="B5" s="92"/>
    </row>
    <row r="6" spans="1:16" ht="15" customHeight="1">
      <c r="A6" s="522" t="s">
        <v>32</v>
      </c>
      <c r="B6" s="523" t="s">
        <v>9</v>
      </c>
      <c r="C6" s="524" t="s">
        <v>8</v>
      </c>
      <c r="D6" s="525"/>
      <c r="E6" s="526" t="s">
        <v>7</v>
      </c>
      <c r="F6" s="526" t="s">
        <v>6</v>
      </c>
      <c r="G6" s="527"/>
      <c r="H6" s="527"/>
      <c r="I6" s="527"/>
      <c r="J6" s="528" t="s">
        <v>5</v>
      </c>
      <c r="K6" s="529" t="s">
        <v>4</v>
      </c>
      <c r="L6" s="530" t="s">
        <v>3</v>
      </c>
      <c r="N6" s="116" t="s">
        <v>2</v>
      </c>
      <c r="O6" s="114"/>
      <c r="P6" s="114"/>
    </row>
    <row r="7" spans="1:16" ht="15">
      <c r="A7" s="531" t="s">
        <v>1</v>
      </c>
      <c r="B7" s="532"/>
      <c r="C7" s="533" t="s">
        <v>0</v>
      </c>
      <c r="D7" s="533" t="s">
        <v>1258</v>
      </c>
      <c r="E7" s="534"/>
      <c r="F7" s="535" t="s">
        <v>1257</v>
      </c>
      <c r="G7" s="536"/>
      <c r="H7" s="535" t="s">
        <v>968</v>
      </c>
      <c r="I7" s="536"/>
      <c r="J7" s="537" t="s">
        <v>1256</v>
      </c>
      <c r="K7" s="537" t="s">
        <v>1255</v>
      </c>
      <c r="L7" s="538" t="s">
        <v>1254</v>
      </c>
      <c r="N7" s="115" t="s">
        <v>1253</v>
      </c>
      <c r="O7" s="115" t="s">
        <v>1252</v>
      </c>
      <c r="P7" s="113" t="s">
        <v>1251</v>
      </c>
    </row>
    <row r="8" spans="1:16" ht="15">
      <c r="A8" s="440"/>
      <c r="B8" s="440"/>
      <c r="C8" s="441"/>
      <c r="D8" s="441"/>
      <c r="E8" s="442"/>
      <c r="F8" s="441"/>
      <c r="G8" s="441"/>
      <c r="H8" s="441"/>
      <c r="I8" s="441"/>
      <c r="J8" s="630"/>
      <c r="K8" s="630"/>
      <c r="L8" s="443"/>
      <c r="N8" s="113"/>
      <c r="O8" s="113"/>
      <c r="P8" s="113"/>
    </row>
    <row r="9" spans="1:16" ht="15" collapsed="1">
      <c r="A9" s="539"/>
      <c r="B9" s="540" t="s">
        <v>884</v>
      </c>
      <c r="C9" s="541"/>
      <c r="D9" s="541"/>
      <c r="E9" s="542"/>
      <c r="F9" s="631"/>
      <c r="G9" s="631"/>
      <c r="H9" s="631"/>
      <c r="I9" s="631"/>
      <c r="J9" s="545"/>
      <c r="K9" s="545"/>
      <c r="L9" s="632"/>
      <c r="N9" s="111" t="str">
        <f aca="true" t="shared" si="0" ref="N9:N36">C9&amp;"."&amp;D9</f>
        <v>.</v>
      </c>
      <c r="O9" s="111" t="str">
        <f aca="true" t="shared" si="1" ref="O9:O36">F9&amp;"."&amp;G9</f>
        <v>.</v>
      </c>
      <c r="P9" s="111" t="str">
        <f aca="true" t="shared" si="2" ref="P9:P36">H9&amp;"."&amp;I9</f>
        <v>.</v>
      </c>
    </row>
    <row r="10" spans="1:16" ht="15">
      <c r="A10" s="543"/>
      <c r="B10" s="674"/>
      <c r="C10" s="561"/>
      <c r="D10" s="561"/>
      <c r="E10" s="728"/>
      <c r="F10" s="561">
        <f>IF($J10="Refuse"," -",IF(ISBLANK($C10)=FALSE,VLOOKUP($C10,'Danh mục'!$A$25:$D$191,3,0),0))</f>
        <v>0</v>
      </c>
      <c r="G10" s="561">
        <f>IF($J10="Refuse"," -",IF(ISBLANK($D10)=FALSE,VLOOKUP($D10,'Danh mục'!$A$25:$D$191,3,0),0))</f>
        <v>0</v>
      </c>
      <c r="H10" s="561">
        <f>IF($J10="Refuse"," -",IF(ISBLANK($C10)=FALSE,VLOOKUP($C10,'Danh mục'!$A$25:$D$191,4,0),0))</f>
        <v>0</v>
      </c>
      <c r="I10" s="561">
        <f>IF($J10="Refuse"," -",IF(ISBLANK($D10)=FALSE,VLOOKUP($D10,'Danh mục'!$A$25:$D$191,4,0),0))</f>
        <v>0</v>
      </c>
      <c r="J10" s="543" t="s">
        <v>1242</v>
      </c>
      <c r="K10" s="543"/>
      <c r="L10" s="633"/>
      <c r="N10" s="677" t="str">
        <f t="shared" si="0"/>
        <v>.</v>
      </c>
      <c r="O10" s="677" t="str">
        <f t="shared" si="1"/>
        <v>0.0</v>
      </c>
      <c r="P10" s="677" t="str">
        <f t="shared" si="2"/>
        <v>0.0</v>
      </c>
    </row>
    <row r="11" spans="1:16" ht="22.5" customHeight="1">
      <c r="A11" s="543"/>
      <c r="B11" s="674"/>
      <c r="C11" s="561"/>
      <c r="D11" s="561"/>
      <c r="E11" s="752"/>
      <c r="F11" s="561">
        <f>IF($J11="Refuse"," -",IF(ISBLANK($C11)=FALSE,VLOOKUP($C11,'Danh mục'!$A$25:$D$191,3,0),0))</f>
        <v>0</v>
      </c>
      <c r="G11" s="561">
        <f>IF($J11="Refuse"," -",IF(ISBLANK($D11)=FALSE,VLOOKUP($D11,'Danh mục'!$A$25:$D$191,3,0),0))</f>
        <v>0</v>
      </c>
      <c r="H11" s="561">
        <f>IF($J11="Refuse"," -",IF(ISBLANK($C11)=FALSE,VLOOKUP($C11,'Danh mục'!$A$25:$D$191,4,0),0))</f>
        <v>0</v>
      </c>
      <c r="I11" s="561">
        <f>IF($J11="Refuse"," -",IF(ISBLANK($D11)=FALSE,VLOOKUP($D11,'Danh mục'!$A$25:$D$191,4,0),0))</f>
        <v>0</v>
      </c>
      <c r="J11" s="543" t="s">
        <v>1242</v>
      </c>
      <c r="K11" s="543"/>
      <c r="L11" s="633"/>
      <c r="N11" s="677" t="str">
        <f>C11&amp;"."&amp;D11</f>
        <v>.</v>
      </c>
      <c r="O11" s="677" t="str">
        <f t="shared" si="1"/>
        <v>0.0</v>
      </c>
      <c r="P11" s="677" t="str">
        <f t="shared" si="2"/>
        <v>0.0</v>
      </c>
    </row>
    <row r="12" spans="1:16" ht="28.5" customHeight="1">
      <c r="A12" s="543"/>
      <c r="B12" s="674"/>
      <c r="C12" s="561"/>
      <c r="D12" s="561"/>
      <c r="E12" s="728"/>
      <c r="F12" s="561">
        <f>IF($J12="Refuse"," -",IF(ISBLANK($C12)=FALSE,VLOOKUP($C12,'Danh mục'!$A$25:$D$191,3,0),0))</f>
        <v>0</v>
      </c>
      <c r="G12" s="561">
        <f>IF($J12="Refuse"," -",IF(ISBLANK($D12)=FALSE,VLOOKUP($D12,'Danh mục'!$A$25:$D$191,3,0),0))</f>
        <v>0</v>
      </c>
      <c r="H12" s="561">
        <f>IF($J12="Refuse"," -",IF(ISBLANK($C12)=FALSE,VLOOKUP($C12,'Danh mục'!$A$25:$D$191,4,0),0))</f>
        <v>0</v>
      </c>
      <c r="I12" s="561">
        <f>IF($J12="Refuse"," -",IF(ISBLANK($D12)=FALSE,VLOOKUP($D12,'Danh mục'!$A$25:$D$191,4,0),0))</f>
        <v>0</v>
      </c>
      <c r="J12" s="543" t="s">
        <v>1242</v>
      </c>
      <c r="K12" s="543"/>
      <c r="L12" s="633"/>
      <c r="N12" s="677" t="str">
        <f t="shared" si="0"/>
        <v>.</v>
      </c>
      <c r="O12" s="677" t="str">
        <f t="shared" si="1"/>
        <v>0.0</v>
      </c>
      <c r="P12" s="677" t="str">
        <f t="shared" si="2"/>
        <v>0.0</v>
      </c>
    </row>
    <row r="13" spans="1:16" ht="27.75" customHeight="1">
      <c r="A13" s="543"/>
      <c r="B13" s="674"/>
      <c r="C13" s="561"/>
      <c r="D13" s="561"/>
      <c r="E13" s="728"/>
      <c r="F13" s="561">
        <f>IF($J13="Refuse"," -",IF(ISBLANK($C13)=FALSE,VLOOKUP($C13,'Danh mục'!$A$25:$D$191,3,0),0))</f>
        <v>0</v>
      </c>
      <c r="G13" s="561">
        <f>IF($J13="Refuse"," -",IF(ISBLANK($D13)=FALSE,VLOOKUP($D13,'Danh mục'!$A$25:$D$191,3,0),0))</f>
        <v>0</v>
      </c>
      <c r="H13" s="561">
        <f>IF($J13="Refuse"," -",IF(ISBLANK($C13)=FALSE,VLOOKUP($C13,'Danh mục'!$A$25:$D$191,4,0),0))</f>
        <v>0</v>
      </c>
      <c r="I13" s="561">
        <f>IF($J13="Refuse"," -",IF(ISBLANK($D13)=FALSE,VLOOKUP($D13,'Danh mục'!$A$25:$D$191,4,0),0))</f>
        <v>0</v>
      </c>
      <c r="J13" s="543" t="s">
        <v>1242</v>
      </c>
      <c r="K13" s="545"/>
      <c r="L13" s="632"/>
      <c r="N13" s="677" t="str">
        <f t="shared" si="0"/>
        <v>.</v>
      </c>
      <c r="O13" s="677" t="str">
        <f t="shared" si="1"/>
        <v>0.0</v>
      </c>
      <c r="P13" s="677" t="str">
        <f t="shared" si="2"/>
        <v>0.0</v>
      </c>
    </row>
    <row r="14" spans="1:16" ht="27.75" customHeight="1">
      <c r="A14" s="543"/>
      <c r="B14" s="674"/>
      <c r="C14" s="561"/>
      <c r="D14" s="561"/>
      <c r="E14" s="728"/>
      <c r="F14" s="561">
        <f>IF($J14="Refuse"," -",IF(ISBLANK($C14)=FALSE,VLOOKUP($C14,'Danh mục'!$A$25:$D$191,3,0),0))</f>
        <v>0</v>
      </c>
      <c r="G14" s="561">
        <f>IF($J14="Refuse"," -",IF(ISBLANK($D14)=FALSE,VLOOKUP($D14,'Danh mục'!$A$25:$D$191,3,0),0))</f>
        <v>0</v>
      </c>
      <c r="H14" s="561">
        <f>IF($J14="Refuse"," -",IF(ISBLANK($C14)=FALSE,VLOOKUP($C14,'Danh mục'!$A$25:$D$191,4,0),0))</f>
        <v>0</v>
      </c>
      <c r="I14" s="561">
        <f>IF($J14="Refuse"," -",IF(ISBLANK($D14)=FALSE,VLOOKUP($D14,'Danh mục'!$A$25:$D$191,4,0),0))</f>
        <v>0</v>
      </c>
      <c r="J14" s="543" t="s">
        <v>1242</v>
      </c>
      <c r="K14" s="545"/>
      <c r="L14" s="632"/>
      <c r="N14" s="677" t="str">
        <f t="shared" si="0"/>
        <v>.</v>
      </c>
      <c r="O14" s="677"/>
      <c r="P14" s="677"/>
    </row>
    <row r="15" spans="1:16" ht="21.75" customHeight="1">
      <c r="A15" s="543"/>
      <c r="B15" s="674"/>
      <c r="C15" s="561"/>
      <c r="D15" s="561"/>
      <c r="E15" s="728"/>
      <c r="F15" s="561" t="str">
        <f>IF($J15="Refuse"," -",IF(ISBLANK($C15)=FALSE,VLOOKUP($C15,'Danh mục'!$A$25:$D$191,3,0),0))</f>
        <v> -</v>
      </c>
      <c r="G15" s="561" t="str">
        <f>IF($J15="Refuse"," -",IF(ISBLANK($D15)=FALSE,VLOOKUP($D15,'Danh mục'!$A$25:$D$191,3,0),0))</f>
        <v> -</v>
      </c>
      <c r="H15" s="561" t="str">
        <f>IF($J15="Refuse"," -",IF(ISBLANK($C15)=FALSE,VLOOKUP($C15,'Danh mục'!$A$25:$D$191,4,0),0))</f>
        <v> -</v>
      </c>
      <c r="I15" s="561" t="str">
        <f>IF($J15="Refuse"," -",IF(ISBLANK($D15)=FALSE,VLOOKUP($D15,'Danh mục'!$A$25:$D$191,4,0),0))</f>
        <v> -</v>
      </c>
      <c r="J15" s="561" t="s">
        <v>1241</v>
      </c>
      <c r="K15" s="561"/>
      <c r="L15" s="632"/>
      <c r="N15" s="677" t="str">
        <f t="shared" si="0"/>
        <v>.</v>
      </c>
      <c r="O15" s="677" t="str">
        <f t="shared" si="1"/>
        <v> -. -</v>
      </c>
      <c r="P15" s="677" t="str">
        <f t="shared" si="2"/>
        <v> -. -</v>
      </c>
    </row>
    <row r="16" spans="1:16" ht="33" customHeight="1">
      <c r="A16" s="729"/>
      <c r="B16" s="740"/>
      <c r="C16" s="742"/>
      <c r="D16" s="742"/>
      <c r="E16" s="728"/>
      <c r="F16" s="561" t="str">
        <f>IF($J16="Refuse"," -",IF(ISBLANK($C16)=FALSE,VLOOKUP($C16,'Danh mục'!$A$25:$D$191,3,0),0))</f>
        <v> -</v>
      </c>
      <c r="G16" s="561" t="str">
        <f>IF($J16="Refuse"," -",IF(ISBLANK($D16)=FALSE,VLOOKUP($D16,'Danh mục'!$A$25:$D$191,3,0),0))</f>
        <v> -</v>
      </c>
      <c r="H16" s="561" t="str">
        <f>IF($J16="Refuse"," -",IF(ISBLANK($C16)=FALSE,VLOOKUP($C16,'Danh mục'!$A$25:$D$191,4,0),0))</f>
        <v> -</v>
      </c>
      <c r="I16" s="561" t="str">
        <f>IF($J16="Refuse"," -",IF(ISBLANK($D16)=FALSE,VLOOKUP($D16,'Danh mục'!$A$25:$D$191,4,0),0))</f>
        <v> -</v>
      </c>
      <c r="J16" s="561" t="s">
        <v>1241</v>
      </c>
      <c r="K16" s="561"/>
      <c r="L16" s="632"/>
      <c r="N16" s="677" t="str">
        <f t="shared" si="0"/>
        <v>.</v>
      </c>
      <c r="O16" s="677"/>
      <c r="P16" s="677"/>
    </row>
    <row r="17" spans="1:16" ht="30" customHeight="1">
      <c r="A17" s="729"/>
      <c r="B17" s="674"/>
      <c r="C17" s="561"/>
      <c r="D17" s="561"/>
      <c r="E17" s="728"/>
      <c r="F17" s="561" t="str">
        <f>IF($J17="Refuse"," -",IF(ISBLANK($C17)=FALSE,VLOOKUP($C17,'Danh mục'!$A$25:$D$191,3,0),0))</f>
        <v> -</v>
      </c>
      <c r="G17" s="561" t="str">
        <f>IF($J17="Refuse"," -",IF(ISBLANK($D17)=FALSE,VLOOKUP($D17,'Danh mục'!$A$25:$D$191,3,0),0))</f>
        <v> -</v>
      </c>
      <c r="H17" s="561" t="str">
        <f>IF($J17="Refuse"," -",IF(ISBLANK($C17)=FALSE,VLOOKUP($C17,'Danh mục'!$A$25:$D$191,4,0),0))</f>
        <v> -</v>
      </c>
      <c r="I17" s="561" t="str">
        <f>IF($J17="Refuse"," -",IF(ISBLANK($D17)=FALSE,VLOOKUP($D17,'Danh mục'!$A$25:$D$191,4,0),0))</f>
        <v> -</v>
      </c>
      <c r="J17" s="561" t="s">
        <v>1241</v>
      </c>
      <c r="K17" s="561"/>
      <c r="L17" s="632"/>
      <c r="N17" s="677" t="str">
        <f t="shared" si="0"/>
        <v>.</v>
      </c>
      <c r="O17" s="677"/>
      <c r="P17" s="677"/>
    </row>
    <row r="18" spans="1:16" ht="19.5" customHeight="1">
      <c r="A18" s="729"/>
      <c r="B18" s="674"/>
      <c r="C18" s="561"/>
      <c r="D18" s="561"/>
      <c r="E18" s="728"/>
      <c r="F18" s="561" t="str">
        <f>IF($J18="Refuse"," -",IF(ISBLANK($C18)=FALSE,VLOOKUP($C18,'Danh mục'!$A$25:$D$191,3,0),0))</f>
        <v> -</v>
      </c>
      <c r="G18" s="561" t="str">
        <f>IF($J18="Refuse"," -",IF(ISBLANK($D18)=FALSE,VLOOKUP($D18,'Danh mục'!$A$25:$D$191,3,0),0))</f>
        <v> -</v>
      </c>
      <c r="H18" s="561" t="str">
        <f>IF($J18="Refuse"," -",IF(ISBLANK($C18)=FALSE,VLOOKUP($C18,'Danh mục'!$A$25:$D$191,4,0),0))</f>
        <v> -</v>
      </c>
      <c r="I18" s="561" t="str">
        <f>IF($J18="Refuse"," -",IF(ISBLANK($D18)=FALSE,VLOOKUP($D18,'Danh mục'!$A$25:$D$191,4,0),0))</f>
        <v> -</v>
      </c>
      <c r="J18" s="561" t="s">
        <v>1241</v>
      </c>
      <c r="K18" s="561"/>
      <c r="L18" s="632"/>
      <c r="N18" s="677" t="str">
        <f t="shared" si="0"/>
        <v>.</v>
      </c>
      <c r="O18" s="677"/>
      <c r="P18" s="677"/>
    </row>
    <row r="19" spans="1:16" ht="26.25" customHeight="1">
      <c r="A19" s="729"/>
      <c r="B19" s="674"/>
      <c r="C19" s="561"/>
      <c r="D19" s="561"/>
      <c r="E19" s="728"/>
      <c r="F19" s="561" t="str">
        <f>IF($J19="Refuse"," -",IF(ISBLANK($C19)=FALSE,VLOOKUP($C19,'Danh mục'!$A$25:$D$191,3,0),0))</f>
        <v> -</v>
      </c>
      <c r="G19" s="561" t="str">
        <f>IF($J19="Refuse"," -",IF(ISBLANK($D19)=FALSE,VLOOKUP($D19,'Danh mục'!$A$25:$D$191,3,0),0))</f>
        <v> -</v>
      </c>
      <c r="H19" s="561" t="str">
        <f>IF($J19="Refuse"," -",IF(ISBLANK($C19)=FALSE,VLOOKUP($C19,'Danh mục'!$A$25:$D$191,4,0),0))</f>
        <v> -</v>
      </c>
      <c r="I19" s="561" t="str">
        <f>IF($J19="Refuse"," -",IF(ISBLANK($D19)=FALSE,VLOOKUP($D19,'Danh mục'!$A$25:$D$191,4,0),0))</f>
        <v> -</v>
      </c>
      <c r="J19" s="561" t="s">
        <v>1241</v>
      </c>
      <c r="K19" s="561"/>
      <c r="L19" s="632"/>
      <c r="N19" s="677"/>
      <c r="O19" s="677"/>
      <c r="P19" s="677"/>
    </row>
    <row r="20" spans="1:16" ht="15">
      <c r="A20" s="520"/>
      <c r="B20" s="740"/>
      <c r="C20" s="742"/>
      <c r="D20" s="742"/>
      <c r="E20" s="741"/>
      <c r="F20" s="561" t="str">
        <f>IF($J20="Refuse"," -",IF(ISBLANK($C20)=FALSE,VLOOKUP($C20,'Danh mục'!$A$25:$D$191,3,0),0))</f>
        <v> -</v>
      </c>
      <c r="G20" s="561" t="str">
        <f>IF($J20="Refuse"," -",IF(ISBLANK($D20)=FALSE,VLOOKUP($D20,'Danh mục'!$A$25:$D$191,3,0),0))</f>
        <v> -</v>
      </c>
      <c r="H20" s="561" t="str">
        <f>IF($J20="Refuse"," -",IF(ISBLANK($C20)=FALSE,VLOOKUP($C20,'Danh mục'!$A$25:$D$191,4,0),0))</f>
        <v> -</v>
      </c>
      <c r="I20" s="561" t="str">
        <f>IF($J20="Refuse"," -",IF(ISBLANK($D20)=FALSE,VLOOKUP($D20,'Danh mục'!$A$25:$D$191,4,0),0))</f>
        <v> -</v>
      </c>
      <c r="J20" s="561" t="s">
        <v>1241</v>
      </c>
      <c r="K20" s="561"/>
      <c r="L20" s="632"/>
      <c r="N20" s="111" t="str">
        <f t="shared" si="0"/>
        <v>.</v>
      </c>
      <c r="O20" s="111" t="str">
        <f t="shared" si="1"/>
        <v> -. -</v>
      </c>
      <c r="P20" s="111" t="str">
        <f t="shared" si="2"/>
        <v> -. -</v>
      </c>
    </row>
    <row r="21" spans="1:16" ht="15">
      <c r="A21" s="543"/>
      <c r="B21" s="674"/>
      <c r="C21" s="561"/>
      <c r="D21" s="561"/>
      <c r="E21" s="544"/>
      <c r="F21" s="561" t="str">
        <f>IF($J21="Refuse"," -",IF(ISBLANK($C21)=FALSE,VLOOKUP($C21,'Danh mục'!$A$25:$D$191,3,0),0))</f>
        <v> -</v>
      </c>
      <c r="G21" s="561" t="str">
        <f>IF($J21="Refuse"," -",IF(ISBLANK($D21)=FALSE,VLOOKUP($D21,'Danh mục'!$A$25:$D$191,3,0),0))</f>
        <v> -</v>
      </c>
      <c r="H21" s="561" t="str">
        <f>IF($J21="Refuse"," -",IF(ISBLANK($C21)=FALSE,VLOOKUP($C21,'Danh mục'!$A$25:$D$191,4,0),0))</f>
        <v> -</v>
      </c>
      <c r="I21" s="561" t="str">
        <f>IF($J21="Refuse"," -",IF(ISBLANK($D21)=FALSE,VLOOKUP($D21,'Danh mục'!$A$25:$D$191,4,0),0))</f>
        <v> -</v>
      </c>
      <c r="J21" s="543" t="s">
        <v>1241</v>
      </c>
      <c r="K21" s="543"/>
      <c r="L21" s="633"/>
      <c r="N21" s="111" t="str">
        <f t="shared" si="0"/>
        <v>.</v>
      </c>
      <c r="O21" s="111" t="str">
        <f t="shared" si="1"/>
        <v> -. -</v>
      </c>
      <c r="P21" s="111" t="str">
        <f t="shared" si="2"/>
        <v> -. -</v>
      </c>
    </row>
    <row r="22" spans="1:16" ht="15">
      <c r="A22" s="543"/>
      <c r="B22" s="674"/>
      <c r="C22" s="561"/>
      <c r="D22" s="561"/>
      <c r="E22" s="730"/>
      <c r="F22" s="561" t="str">
        <f>IF($J22="Refuse"," -",IF(ISBLANK($C22)=FALSE,VLOOKUP($C22,'Danh mục'!$A$25:$D$191,3,0),0))</f>
        <v> -</v>
      </c>
      <c r="G22" s="561" t="str">
        <f>IF($J22="Refuse"," -",IF(ISBLANK($D22)=FALSE,VLOOKUP($D22,'Danh mục'!$A$25:$D$191,3,0),0))</f>
        <v> -</v>
      </c>
      <c r="H22" s="561" t="str">
        <f>IF($J22="Refuse"," -",IF(ISBLANK($C22)=FALSE,VLOOKUP($C22,'Danh mục'!$A$25:$D$191,4,0),0))</f>
        <v> -</v>
      </c>
      <c r="I22" s="561" t="str">
        <f>IF($J22="Refuse"," -",IF(ISBLANK($D22)=FALSE,VLOOKUP($D22,'Danh mục'!$A$25:$D$191,4,0),0))</f>
        <v> -</v>
      </c>
      <c r="J22" s="543" t="s">
        <v>1241</v>
      </c>
      <c r="K22" s="543"/>
      <c r="L22" s="633"/>
      <c r="N22" s="111" t="str">
        <f t="shared" si="0"/>
        <v>.</v>
      </c>
      <c r="O22" s="111" t="str">
        <f t="shared" si="1"/>
        <v> -. -</v>
      </c>
      <c r="P22" s="111" t="str">
        <f t="shared" si="2"/>
        <v> -. -</v>
      </c>
    </row>
    <row r="23" spans="1:16" ht="15">
      <c r="A23" s="543"/>
      <c r="B23" s="674"/>
      <c r="C23" s="629"/>
      <c r="D23" s="629"/>
      <c r="E23" s="730"/>
      <c r="F23" s="561" t="str">
        <f>IF($J23="Refuse"," -",IF(ISBLANK($C23)=FALSE,VLOOKUP($C23,'Danh mục'!$A$25:$D$191,3,0),0))</f>
        <v> -</v>
      </c>
      <c r="G23" s="561" t="str">
        <f>IF($J23="Refuse"," -",IF(ISBLANK($D23)=FALSE,VLOOKUP($D23,'Danh mục'!$A$25:$D$191,3,0),0))</f>
        <v> -</v>
      </c>
      <c r="H23" s="561" t="str">
        <f>IF($J23="Refuse"," -",IF(ISBLANK($C23)=FALSE,VLOOKUP($C23,'Danh mục'!$A$25:$D$191,4,0),0))</f>
        <v> -</v>
      </c>
      <c r="I23" s="561" t="str">
        <f>IF($J23="Refuse"," -",IF(ISBLANK($D23)=FALSE,VLOOKUP($D23,'Danh mục'!$A$25:$D$191,4,0),0))</f>
        <v> -</v>
      </c>
      <c r="J23" s="543" t="s">
        <v>1241</v>
      </c>
      <c r="K23" s="543"/>
      <c r="L23" s="633"/>
      <c r="N23" s="111" t="str">
        <f t="shared" si="0"/>
        <v>.</v>
      </c>
      <c r="O23" s="111" t="str">
        <f t="shared" si="1"/>
        <v> -. -</v>
      </c>
      <c r="P23" s="111" t="str">
        <f t="shared" si="2"/>
        <v> -. -</v>
      </c>
    </row>
    <row r="24" spans="1:16" ht="15">
      <c r="A24" s="543"/>
      <c r="B24" s="791"/>
      <c r="C24" s="561"/>
      <c r="D24" s="561"/>
      <c r="E24" s="562"/>
      <c r="F24" s="561" t="str">
        <f>IF($J24="Refuse"," -",IF(ISBLANK($C24)=FALSE,VLOOKUP($C24,'Danh mục'!$A$25:$D$191,3,0),0))</f>
        <v> -</v>
      </c>
      <c r="G24" s="561" t="str">
        <f>IF($J24="Refuse"," -",IF(ISBLANK($D24)=FALSE,VLOOKUP($D24,'Danh mục'!$A$25:$D$191,3,0),0))</f>
        <v> -</v>
      </c>
      <c r="H24" s="561" t="str">
        <f>IF($J24="Refuse"," -",IF(ISBLANK($C24)=FALSE,VLOOKUP($C24,'Danh mục'!$A$25:$D$191,4,0),0))</f>
        <v> -</v>
      </c>
      <c r="I24" s="561" t="str">
        <f>IF($J24="Refuse"," -",IF(ISBLANK($D24)=FALSE,VLOOKUP($D24,'Danh mục'!$A$25:$D$191,4,0),0))</f>
        <v> -</v>
      </c>
      <c r="J24" s="543" t="s">
        <v>1241</v>
      </c>
      <c r="K24" s="543"/>
      <c r="L24" s="633"/>
      <c r="N24" s="111" t="str">
        <f t="shared" si="0"/>
        <v>.</v>
      </c>
      <c r="O24" s="111" t="str">
        <f t="shared" si="1"/>
        <v> -. -</v>
      </c>
      <c r="P24" s="111" t="str">
        <f t="shared" si="2"/>
        <v> -. -</v>
      </c>
    </row>
    <row r="25" spans="1:16" ht="15">
      <c r="A25" s="543"/>
      <c r="B25" s="792"/>
      <c r="C25" s="561"/>
      <c r="D25" s="561"/>
      <c r="E25" s="562"/>
      <c r="F25" s="561" t="str">
        <f>IF($J25="Refuse"," -",IF(ISBLANK($C25)=FALSE,VLOOKUP($C25,'Danh mục'!$A$25:$D$191,3,0),0))</f>
        <v> -</v>
      </c>
      <c r="G25" s="561" t="str">
        <f>IF($J25="Refuse"," -",IF(ISBLANK($D25)=FALSE,VLOOKUP($D25,'Danh mục'!$A$25:$D$191,3,0),0))</f>
        <v> -</v>
      </c>
      <c r="H25" s="561" t="str">
        <f>IF($J25="Refuse"," -",IF(ISBLANK($C25)=FALSE,VLOOKUP($C25,'Danh mục'!$A$25:$D$191,4,0),0))</f>
        <v> -</v>
      </c>
      <c r="I25" s="561" t="str">
        <f>IF($J25="Refuse"," -",IF(ISBLANK($D25)=FALSE,VLOOKUP($D25,'Danh mục'!$A$25:$D$191,4,0),0))</f>
        <v> -</v>
      </c>
      <c r="J25" s="543" t="s">
        <v>1241</v>
      </c>
      <c r="K25" s="543"/>
      <c r="L25" s="633"/>
      <c r="N25" s="111" t="str">
        <f t="shared" si="0"/>
        <v>.</v>
      </c>
      <c r="O25" s="111" t="str">
        <f t="shared" si="1"/>
        <v> -. -</v>
      </c>
      <c r="P25" s="111" t="str">
        <f t="shared" si="2"/>
        <v> -. -</v>
      </c>
    </row>
    <row r="26" spans="1:16" ht="15">
      <c r="A26" s="664"/>
      <c r="B26" s="793"/>
      <c r="C26" s="561"/>
      <c r="D26" s="627"/>
      <c r="E26" s="636"/>
      <c r="F26" s="561">
        <f>IF($J26="Refuse"," -",IF(ISBLANK($C26)=FALSE,VLOOKUP($C26,'Danh mục'!$A$25:$D$191,3,0),0))</f>
        <v>0</v>
      </c>
      <c r="G26" s="561">
        <f>IF($J26="Refuse"," -",IF(ISBLANK($D26)=FALSE,VLOOKUP($D26,'Danh mục'!$A$25:$D$191,3,0),0))</f>
        <v>0</v>
      </c>
      <c r="H26" s="561">
        <f>IF($J26="Refuse"," -",IF(ISBLANK($C26)=FALSE,VLOOKUP($C26,'Danh mục'!$A$25:$D$191,4,0),0))</f>
        <v>0</v>
      </c>
      <c r="I26" s="561">
        <f>IF($J26="Refuse"," -",IF(ISBLANK($D26)=FALSE,VLOOKUP($D26,'Danh mục'!$A$25:$D$191,4,0),0))</f>
        <v>0</v>
      </c>
      <c r="J26" s="543" t="s">
        <v>141</v>
      </c>
      <c r="K26" s="543"/>
      <c r="L26" s="633"/>
      <c r="N26" s="111" t="str">
        <f t="shared" si="0"/>
        <v>.</v>
      </c>
      <c r="O26" s="111" t="str">
        <f t="shared" si="1"/>
        <v>0.0</v>
      </c>
      <c r="P26" s="111" t="str">
        <f t="shared" si="2"/>
        <v>0.0</v>
      </c>
    </row>
    <row r="27" spans="1:16" ht="17.25" customHeight="1">
      <c r="A27" s="664"/>
      <c r="B27" s="664"/>
      <c r="C27" s="627"/>
      <c r="D27" s="627"/>
      <c r="E27" s="636"/>
      <c r="F27" s="561">
        <f>IF($J27="Refuse"," -",IF(ISBLANK($C27)=FALSE,VLOOKUP($C27,'Danh mục'!$A$25:$D$191,3,0),0))</f>
        <v>0</v>
      </c>
      <c r="G27" s="561">
        <f>IF($J27="Refuse"," -",IF(ISBLANK($D27)=FALSE,VLOOKUP($D27,'Danh mục'!$A$25:$D$191,3,0),0))</f>
        <v>0</v>
      </c>
      <c r="H27" s="561">
        <f>IF($J27="Refuse"," -",IF(ISBLANK($C27)=FALSE,VLOOKUP($C27,'Danh mục'!$A$25:$D$191,4,0),0))</f>
        <v>0</v>
      </c>
      <c r="I27" s="561">
        <f>IF($J27="Refuse"," -",IF(ISBLANK($D27)=FALSE,VLOOKUP($D27,'Danh mục'!$A$25:$D$191,4,0),0))</f>
        <v>0</v>
      </c>
      <c r="J27" s="543" t="s">
        <v>141</v>
      </c>
      <c r="K27" s="543"/>
      <c r="L27" s="633"/>
      <c r="N27" s="111" t="str">
        <f t="shared" si="0"/>
        <v>.</v>
      </c>
      <c r="O27" s="111" t="str">
        <f t="shared" si="1"/>
        <v>0.0</v>
      </c>
      <c r="P27" s="111" t="str">
        <f t="shared" si="2"/>
        <v>0.0</v>
      </c>
    </row>
    <row r="28" spans="1:16" ht="17.25" customHeight="1">
      <c r="A28" s="664"/>
      <c r="B28" s="664"/>
      <c r="C28" s="627"/>
      <c r="D28" s="627"/>
      <c r="E28" s="636"/>
      <c r="F28" s="561">
        <f>IF($J28="Refuse"," -",IF(ISBLANK($C28)=FALSE,VLOOKUP($C28,'Danh mục'!$A$25:$D$191,3,0),0))</f>
        <v>0</v>
      </c>
      <c r="G28" s="561">
        <f>IF($J28="Refuse"," -",IF(ISBLANK($D28)=FALSE,VLOOKUP($D28,'Danh mục'!$A$25:$D$191,3,0),0))</f>
        <v>0</v>
      </c>
      <c r="H28" s="561">
        <f>IF($J28="Refuse"," -",IF(ISBLANK($C28)=FALSE,VLOOKUP($C28,'Danh mục'!$A$25:$D$191,4,0),0))</f>
        <v>0</v>
      </c>
      <c r="I28" s="561">
        <f>IF($J28="Refuse"," -",IF(ISBLANK($D28)=FALSE,VLOOKUP($D28,'Danh mục'!$A$25:$D$191,4,0),0))</f>
        <v>0</v>
      </c>
      <c r="J28" s="543" t="s">
        <v>141</v>
      </c>
      <c r="K28" s="543"/>
      <c r="L28" s="633"/>
      <c r="N28" s="111" t="str">
        <f t="shared" si="0"/>
        <v>.</v>
      </c>
      <c r="O28" s="111" t="str">
        <f t="shared" si="1"/>
        <v>0.0</v>
      </c>
      <c r="P28" s="111" t="str">
        <f t="shared" si="2"/>
        <v>0.0</v>
      </c>
    </row>
    <row r="29" spans="1:16" ht="18.75" customHeight="1">
      <c r="A29" s="664"/>
      <c r="B29" s="664"/>
      <c r="C29" s="627"/>
      <c r="D29" s="627"/>
      <c r="E29" s="249"/>
      <c r="F29" s="561">
        <f>IF($J29="Refuse"," -",IF(ISBLANK($C29)=FALSE,VLOOKUP($C29,'Danh mục'!$A$25:$D$191,3,0),0))</f>
        <v>0</v>
      </c>
      <c r="G29" s="561">
        <f>IF($J29="Refuse"," -",IF(ISBLANK($D29)=FALSE,VLOOKUP($D29,'Danh mục'!$A$25:$D$191,3,0),0))</f>
        <v>0</v>
      </c>
      <c r="H29" s="561">
        <f>IF($J29="Refuse"," -",IF(ISBLANK($C29)=FALSE,VLOOKUP($C29,'Danh mục'!$A$25:$D$191,4,0),0))</f>
        <v>0</v>
      </c>
      <c r="I29" s="561">
        <f>IF($J29="Refuse"," -",IF(ISBLANK($D29)=FALSE,VLOOKUP($D29,'Danh mục'!$A$25:$D$191,4,0),0))</f>
        <v>0</v>
      </c>
      <c r="J29" s="543" t="s">
        <v>141</v>
      </c>
      <c r="K29" s="543"/>
      <c r="L29" s="633"/>
      <c r="N29" s="111" t="str">
        <f t="shared" si="0"/>
        <v>.</v>
      </c>
      <c r="O29" s="111" t="str">
        <f t="shared" si="1"/>
        <v>0.0</v>
      </c>
      <c r="P29" s="111" t="str">
        <f t="shared" si="2"/>
        <v>0.0</v>
      </c>
    </row>
    <row r="30" spans="1:16" ht="17.25" customHeight="1">
      <c r="A30" s="664"/>
      <c r="B30" s="664"/>
      <c r="C30" s="627"/>
      <c r="D30" s="627"/>
      <c r="E30" s="636"/>
      <c r="F30" s="561">
        <f>IF($J30="Refuse"," -",IF(ISBLANK($C30)=FALSE,VLOOKUP($C30,'Danh mục'!$A$25:$D$191,3,0),0))</f>
        <v>0</v>
      </c>
      <c r="G30" s="561">
        <f>IF($J30="Refuse"," -",IF(ISBLANK($D30)=FALSE,VLOOKUP($D30,'Danh mục'!$A$25:$D$191,3,0),0))</f>
        <v>0</v>
      </c>
      <c r="H30" s="561">
        <f>IF($J30="Refuse"," -",IF(ISBLANK($C30)=FALSE,VLOOKUP($C30,'Danh mục'!$A$25:$D$191,4,0),0))</f>
        <v>0</v>
      </c>
      <c r="I30" s="561">
        <f>IF($J30="Refuse"," -",IF(ISBLANK($D30)=FALSE,VLOOKUP($D30,'Danh mục'!$A$25:$D$191,4,0),0))</f>
        <v>0</v>
      </c>
      <c r="J30" s="543" t="s">
        <v>141</v>
      </c>
      <c r="K30" s="543"/>
      <c r="L30" s="633"/>
      <c r="N30" s="111" t="str">
        <f t="shared" si="0"/>
        <v>.</v>
      </c>
      <c r="O30" s="111" t="str">
        <f t="shared" si="1"/>
        <v>0.0</v>
      </c>
      <c r="P30" s="111" t="str">
        <f t="shared" si="2"/>
        <v>0.0</v>
      </c>
    </row>
    <row r="31" spans="1:16" ht="17.25" customHeight="1">
      <c r="A31" s="664"/>
      <c r="B31" s="664"/>
      <c r="C31" s="627"/>
      <c r="D31" s="627"/>
      <c r="E31" s="636"/>
      <c r="F31" s="561">
        <f>IF($J31="Refuse"," -",IF(ISBLANK($C31)=FALSE,VLOOKUP($C31,'Danh mục'!$A$25:$D$191,3,0),0))</f>
        <v>0</v>
      </c>
      <c r="G31" s="561">
        <f>IF($J31="Refuse"," -",IF(ISBLANK($D31)=FALSE,VLOOKUP($D31,'Danh mục'!$A$25:$D$191,3,0),0))</f>
        <v>0</v>
      </c>
      <c r="H31" s="561">
        <f>IF($J31="Refuse"," -",IF(ISBLANK($C31)=FALSE,VLOOKUP($C31,'Danh mục'!$A$25:$D$191,4,0),0))</f>
        <v>0</v>
      </c>
      <c r="I31" s="561">
        <f>IF($J31="Refuse"," -",IF(ISBLANK($D31)=FALSE,VLOOKUP($D31,'Danh mục'!$A$25:$D$191,4,0),0))</f>
        <v>0</v>
      </c>
      <c r="J31" s="543" t="s">
        <v>141</v>
      </c>
      <c r="K31" s="543"/>
      <c r="L31" s="633"/>
      <c r="N31" s="111" t="str">
        <f t="shared" si="0"/>
        <v>.</v>
      </c>
      <c r="O31" s="111" t="str">
        <f t="shared" si="1"/>
        <v>0.0</v>
      </c>
      <c r="P31" s="111" t="str">
        <f t="shared" si="2"/>
        <v>0.0</v>
      </c>
    </row>
    <row r="32" spans="1:16" ht="17.25" customHeight="1">
      <c r="A32" s="664"/>
      <c r="B32" s="664"/>
      <c r="C32" s="548"/>
      <c r="D32" s="627"/>
      <c r="E32" s="636"/>
      <c r="F32" s="561">
        <f>IF($J32="Refuse"," -",IF(ISBLANK($C32)=FALSE,VLOOKUP($C32,'Danh mục'!$A$25:$D$191,3,0),0))</f>
        <v>0</v>
      </c>
      <c r="G32" s="561">
        <f>IF($J32="Refuse"," -",IF(ISBLANK($D32)=FALSE,VLOOKUP($D32,'Danh mục'!$A$25:$D$191,3,0),0))</f>
        <v>0</v>
      </c>
      <c r="H32" s="561">
        <f>IF($J32="Refuse"," -",IF(ISBLANK($C32)=FALSE,VLOOKUP($C32,'Danh mục'!$A$25:$D$191,4,0),0))</f>
        <v>0</v>
      </c>
      <c r="I32" s="561">
        <f>IF($J32="Refuse"," -",IF(ISBLANK($D32)=FALSE,VLOOKUP($D32,'Danh mục'!$A$25:$D$191,4,0),0))</f>
        <v>0</v>
      </c>
      <c r="J32" s="543" t="s">
        <v>141</v>
      </c>
      <c r="K32" s="543"/>
      <c r="L32" s="633"/>
      <c r="N32" s="111" t="str">
        <f t="shared" si="0"/>
        <v>.</v>
      </c>
      <c r="O32" s="111" t="str">
        <f t="shared" si="1"/>
        <v>0.0</v>
      </c>
      <c r="P32" s="111" t="str">
        <f t="shared" si="2"/>
        <v>0.0</v>
      </c>
    </row>
    <row r="33" spans="1:16" ht="17.25" customHeight="1">
      <c r="A33" s="664"/>
      <c r="B33" s="664"/>
      <c r="C33" s="634"/>
      <c r="D33" s="627"/>
      <c r="E33" s="635"/>
      <c r="F33" s="561">
        <f>IF($J33="Refuse"," -",IF(ISBLANK($C33)=FALSE,VLOOKUP($C33,'Danh mục'!$A$25:$D$191,3,0),0))</f>
        <v>0</v>
      </c>
      <c r="G33" s="561">
        <f>IF($J33="Refuse"," -",IF(ISBLANK($D33)=FALSE,VLOOKUP($D33,'Danh mục'!$A$25:$D$191,3,0),0))</f>
        <v>0</v>
      </c>
      <c r="H33" s="561">
        <f>IF($J33="Refuse"," -",IF(ISBLANK($C33)=FALSE,VLOOKUP($C33,'Danh mục'!$A$25:$D$191,4,0),0))</f>
        <v>0</v>
      </c>
      <c r="I33" s="561">
        <f>IF($J33="Refuse"," -",IF(ISBLANK($D33)=FALSE,VLOOKUP($D33,'Danh mục'!$A$25:$D$191,4,0),0))</f>
        <v>0</v>
      </c>
      <c r="J33" s="543" t="s">
        <v>141</v>
      </c>
      <c r="K33" s="543"/>
      <c r="L33" s="633"/>
      <c r="N33" s="111" t="str">
        <f>C33&amp;"."&amp;D33</f>
        <v>.</v>
      </c>
      <c r="O33" s="111" t="str">
        <f>F33&amp;"."&amp;G33</f>
        <v>0.0</v>
      </c>
      <c r="P33" s="111" t="str">
        <f>H33&amp;"."&amp;I33</f>
        <v>0.0</v>
      </c>
    </row>
    <row r="34" spans="1:16" ht="15">
      <c r="A34" s="664"/>
      <c r="B34" s="664"/>
      <c r="C34" s="547"/>
      <c r="D34" s="627"/>
      <c r="E34" s="636"/>
      <c r="F34" s="543">
        <f>IF($J34="Refuse"," -",IF(ISBLANK($C34)=FALSE,VLOOKUP($C34,'Danh mục'!$A$25:$D$191,3,0),0))</f>
        <v>0</v>
      </c>
      <c r="G34" s="543">
        <f>IF($J34="Refuse"," -",IF(ISBLANK($D34)=FALSE,VLOOKUP($D34,'Danh mục'!$A$25:$D$191,3,0),0))</f>
        <v>0</v>
      </c>
      <c r="H34" s="543">
        <f>IF($J34="Refuse"," -",IF(ISBLANK($C34)=FALSE,VLOOKUP($C34,'Danh mục'!$A$25:$D$191,4,0),0))</f>
        <v>0</v>
      </c>
      <c r="I34" s="543">
        <f>IF($J34="Refuse"," -",IF(ISBLANK($D34)=FALSE,VLOOKUP($D34,'Danh mục'!$A$25:$D$191,4,0),0))</f>
        <v>0</v>
      </c>
      <c r="J34" s="543" t="s">
        <v>141</v>
      </c>
      <c r="K34" s="543"/>
      <c r="L34" s="633"/>
      <c r="N34" s="111" t="str">
        <f t="shared" si="0"/>
        <v>.</v>
      </c>
      <c r="O34" s="111" t="str">
        <f t="shared" si="1"/>
        <v>0.0</v>
      </c>
      <c r="P34" s="111" t="str">
        <f t="shared" si="2"/>
        <v>0.0</v>
      </c>
    </row>
    <row r="35" spans="1:16" ht="15">
      <c r="A35" s="664"/>
      <c r="B35" s="664"/>
      <c r="C35" s="547"/>
      <c r="D35" s="627"/>
      <c r="E35" s="636"/>
      <c r="F35" s="543">
        <f>IF($J35="Refuse"," -",IF(ISBLANK($C35)=FALSE,VLOOKUP($C35,'Danh mục'!$A$25:$D$191,3,0),0))</f>
        <v>0</v>
      </c>
      <c r="G35" s="543">
        <f>IF($J35="Refuse"," -",IF(ISBLANK($D35)=FALSE,VLOOKUP($D35,'Danh mục'!$A$25:$D$191,3,0),0))</f>
        <v>0</v>
      </c>
      <c r="H35" s="543">
        <f>IF($J35="Refuse"," -",IF(ISBLANK($C35)=FALSE,VLOOKUP($C35,'Danh mục'!$A$25:$D$191,4,0),0))</f>
        <v>0</v>
      </c>
      <c r="I35" s="543">
        <f>IF($J35="Refuse"," -",IF(ISBLANK($D35)=FALSE,VLOOKUP($D35,'Danh mục'!$A$25:$D$191,4,0),0))</f>
        <v>0</v>
      </c>
      <c r="J35" s="543" t="s">
        <v>141</v>
      </c>
      <c r="K35" s="543"/>
      <c r="L35" s="633"/>
      <c r="N35" s="111" t="str">
        <f t="shared" si="0"/>
        <v>.</v>
      </c>
      <c r="O35" s="111" t="str">
        <f t="shared" si="1"/>
        <v>0.0</v>
      </c>
      <c r="P35" s="111" t="str">
        <f t="shared" si="2"/>
        <v>0.0</v>
      </c>
    </row>
    <row r="36" spans="1:16" ht="17.25" customHeight="1">
      <c r="A36" s="664"/>
      <c r="B36" s="664"/>
      <c r="C36" s="627"/>
      <c r="D36" s="627"/>
      <c r="E36" s="636"/>
      <c r="F36" s="543">
        <f>IF($J36="Refuse"," -",IF(ISBLANK($C36)=FALSE,VLOOKUP($C36,'Danh mục'!$A$25:$D$191,3,0),0))</f>
        <v>0</v>
      </c>
      <c r="G36" s="543">
        <f>IF($J36="Refuse"," -",IF(ISBLANK($D36)=FALSE,VLOOKUP($D36,'Danh mục'!$A$25:$D$191,3,0),0))</f>
        <v>0</v>
      </c>
      <c r="H36" s="543">
        <f>IF($J36="Refuse"," -",IF(ISBLANK($C36)=FALSE,VLOOKUP($C36,'Danh mục'!$A$25:$D$191,4,0),0))</f>
        <v>0</v>
      </c>
      <c r="I36" s="543">
        <f>IF($J36="Refuse"," -",IF(ISBLANK($D36)=FALSE,VLOOKUP($D36,'Danh mục'!$A$25:$D$191,4,0),0))</f>
        <v>0</v>
      </c>
      <c r="J36" s="543" t="s">
        <v>141</v>
      </c>
      <c r="K36" s="543"/>
      <c r="L36" s="633"/>
      <c r="N36" s="111" t="str">
        <f t="shared" si="0"/>
        <v>.</v>
      </c>
      <c r="O36" s="111" t="str">
        <f t="shared" si="1"/>
        <v>0.0</v>
      </c>
      <c r="P36" s="111" t="str">
        <f t="shared" si="2"/>
        <v>0.0</v>
      </c>
    </row>
    <row r="37" spans="1:16" ht="17.25" customHeight="1">
      <c r="A37" s="664"/>
      <c r="B37" s="664"/>
      <c r="C37" s="640"/>
      <c r="D37" s="640"/>
      <c r="E37" s="641"/>
      <c r="F37" s="543">
        <f>IF($J37="Refuse"," -",IF(ISBLANK($C37)=FALSE,VLOOKUP($C37,'Danh mục'!$A$25:$D$191,3,0),0))</f>
        <v>0</v>
      </c>
      <c r="G37" s="543">
        <f>IF($J37="Refuse"," -",IF(ISBLANK($D37)=FALSE,VLOOKUP($D37,'Danh mục'!$A$25:$D$191,3,0),0))</f>
        <v>0</v>
      </c>
      <c r="H37" s="543">
        <f>IF($J37="Refuse"," -",IF(ISBLANK($C37)=FALSE,VLOOKUP($C37,'Danh mục'!$A$25:$D$191,4,0),0))</f>
        <v>0</v>
      </c>
      <c r="I37" s="543">
        <f>IF($J37="Refuse"," -",IF(ISBLANK($D37)=FALSE,VLOOKUP($D37,'Danh mục'!$A$25:$D$191,4,0),0))</f>
        <v>0</v>
      </c>
      <c r="J37" s="543" t="s">
        <v>141</v>
      </c>
      <c r="K37" s="637"/>
      <c r="L37" s="642"/>
      <c r="N37" s="111" t="str">
        <f aca="true" t="shared" si="3" ref="N37:N44">C37&amp;"."&amp;D37</f>
        <v>.</v>
      </c>
      <c r="O37" s="111" t="str">
        <f aca="true" t="shared" si="4" ref="O37:O44">F37&amp;"."&amp;G37</f>
        <v>0.0</v>
      </c>
      <c r="P37" s="111" t="str">
        <f aca="true" t="shared" si="5" ref="P37:P44">H37&amp;"."&amp;I37</f>
        <v>0.0</v>
      </c>
    </row>
    <row r="38" spans="1:16" ht="17.25" customHeight="1">
      <c r="A38" s="664"/>
      <c r="B38" s="664"/>
      <c r="C38" s="628"/>
      <c r="D38" s="628"/>
      <c r="E38" s="638"/>
      <c r="F38" s="626">
        <f>IF($J38="Refuse"," -",IF(ISBLANK($C38)=FALSE,VLOOKUP($C38,'Danh mục'!$A$25:$D$71,3,0),0))</f>
        <v>0</v>
      </c>
      <c r="G38" s="626">
        <f>IF($J38="Refuse"," -",IF(ISBLANK($D38)=FALSE,VLOOKUP($D38,'Danh mục'!$A$25:$D$71,3,0),0))</f>
        <v>0</v>
      </c>
      <c r="H38" s="626">
        <f>IF($J38="Refuse"," -",IF(ISBLANK($C38)=FALSE,VLOOKUP($C38,'Danh mục'!$A$25:$D$71,4,0),0))</f>
        <v>0</v>
      </c>
      <c r="I38" s="626">
        <f>IF($J38="Refuse"," -",IF(ISBLANK($D38)=FALSE,VLOOKUP($D38,'Danh mục'!$A$25:$D$71,4,0),0))</f>
        <v>0</v>
      </c>
      <c r="J38" s="543" t="s">
        <v>141</v>
      </c>
      <c r="K38" s="626"/>
      <c r="L38" s="639"/>
      <c r="N38" s="111" t="str">
        <f t="shared" si="3"/>
        <v>.</v>
      </c>
      <c r="O38" s="111" t="str">
        <f t="shared" si="4"/>
        <v>0.0</v>
      </c>
      <c r="P38" s="111" t="str">
        <f t="shared" si="5"/>
        <v>0.0</v>
      </c>
    </row>
    <row r="39" spans="1:16" ht="17.25" customHeight="1">
      <c r="A39" s="664"/>
      <c r="B39" s="664"/>
      <c r="C39" s="547"/>
      <c r="D39" s="547"/>
      <c r="E39" s="636"/>
      <c r="F39" s="543">
        <f>IF($J39="Refuse"," -",IF(ISBLANK($C39)=FALSE,VLOOKUP($C39,'Danh mục'!$A$25:$D$71,3,0),0))</f>
        <v>0</v>
      </c>
      <c r="G39" s="543">
        <f>IF($J39="Refuse"," -",IF(ISBLANK($D39)=FALSE,VLOOKUP($D39,'Danh mục'!$A$25:$D$71,3,0),0))</f>
        <v>0</v>
      </c>
      <c r="H39" s="543">
        <f>IF($J39="Refuse"," -",IF(ISBLANK($C39)=FALSE,VLOOKUP($C39,'Danh mục'!$A$25:$D$71,4,0),0))</f>
        <v>0</v>
      </c>
      <c r="I39" s="543">
        <f>IF($J39="Refuse"," -",IF(ISBLANK($D39)=FALSE,VLOOKUP($D39,'Danh mục'!$A$25:$D$71,4,0),0))</f>
        <v>0</v>
      </c>
      <c r="J39" s="543" t="s">
        <v>141</v>
      </c>
      <c r="K39" s="543"/>
      <c r="L39" s="633"/>
      <c r="N39" s="111" t="str">
        <f t="shared" si="3"/>
        <v>.</v>
      </c>
      <c r="O39" s="111" t="str">
        <f t="shared" si="4"/>
        <v>0.0</v>
      </c>
      <c r="P39" s="111" t="str">
        <f t="shared" si="5"/>
        <v>0.0</v>
      </c>
    </row>
    <row r="40" spans="1:16" ht="17.25" customHeight="1">
      <c r="A40" s="664"/>
      <c r="B40" s="664"/>
      <c r="C40" s="634"/>
      <c r="D40" s="634"/>
      <c r="E40" s="636"/>
      <c r="F40" s="543">
        <f>IF($J40="Refuse"," -",IF(ISBLANK($C40)=FALSE,VLOOKUP($C40,'Danh mục'!$A$25:$D$71,3,0),0))</f>
        <v>0</v>
      </c>
      <c r="G40" s="543">
        <f>IF($J40="Refuse"," -",IF(ISBLANK($D40)=FALSE,VLOOKUP($D40,'Danh mục'!$A$25:$D$71,3,0),0))</f>
        <v>0</v>
      </c>
      <c r="H40" s="543">
        <f>IF($J40="Refuse"," -",IF(ISBLANK($C40)=FALSE,VLOOKUP($C40,'Danh mục'!$A$25:$D$71,4,0),0))</f>
        <v>0</v>
      </c>
      <c r="I40" s="543">
        <f>IF($J40="Refuse"," -",IF(ISBLANK($D40)=FALSE,VLOOKUP($D40,'Danh mục'!$A$25:$D$71,4,0),0))</f>
        <v>0</v>
      </c>
      <c r="J40" s="543" t="s">
        <v>141</v>
      </c>
      <c r="K40" s="543"/>
      <c r="L40" s="633"/>
      <c r="N40" s="111" t="str">
        <f t="shared" si="3"/>
        <v>.</v>
      </c>
      <c r="O40" s="111" t="str">
        <f t="shared" si="4"/>
        <v>0.0</v>
      </c>
      <c r="P40" s="111" t="str">
        <f t="shared" si="5"/>
        <v>0.0</v>
      </c>
    </row>
    <row r="41" spans="1:16" ht="15">
      <c r="A41" s="664"/>
      <c r="B41" s="664"/>
      <c r="C41" s="547"/>
      <c r="D41" s="627"/>
      <c r="E41" s="636"/>
      <c r="F41" s="543">
        <f>IF($J41="Refuse"," -",IF(ISBLANK($C41)=FALSE,VLOOKUP($C41,'Danh mục'!$A$25:$D$71,3,0),0))</f>
        <v>0</v>
      </c>
      <c r="G41" s="543">
        <f>IF($J41="Refuse"," -",IF(ISBLANK($D41)=FALSE,VLOOKUP($D41,'Danh mục'!$A$25:$D$71,3,0),0))</f>
        <v>0</v>
      </c>
      <c r="H41" s="543">
        <f>IF($J41="Refuse"," -",IF(ISBLANK($C41)=FALSE,VLOOKUP($C41,'Danh mục'!$A$25:$D$71,4,0),0))</f>
        <v>0</v>
      </c>
      <c r="I41" s="543">
        <f>IF($J41="Refuse"," -",IF(ISBLANK($D41)=FALSE,VLOOKUP($D41,'Danh mục'!$A$25:$D$71,4,0),0))</f>
        <v>0</v>
      </c>
      <c r="J41" s="543" t="s">
        <v>141</v>
      </c>
      <c r="K41" s="543"/>
      <c r="L41" s="633"/>
      <c r="N41" s="111" t="str">
        <f t="shared" si="3"/>
        <v>.</v>
      </c>
      <c r="O41" s="111" t="str">
        <f t="shared" si="4"/>
        <v>0.0</v>
      </c>
      <c r="P41" s="111" t="str">
        <f t="shared" si="5"/>
        <v>0.0</v>
      </c>
    </row>
    <row r="42" spans="1:16" ht="17.25" customHeight="1">
      <c r="A42" s="664"/>
      <c r="B42" s="664"/>
      <c r="C42" s="547"/>
      <c r="D42" s="547"/>
      <c r="E42" s="636"/>
      <c r="F42" s="543">
        <f>IF($J42="Refuse"," -",IF(ISBLANK($C42)=FALSE,VLOOKUP($C42,'Danh mục'!$A$25:$D$71,3,0),0))</f>
        <v>0</v>
      </c>
      <c r="G42" s="543">
        <f>IF($J42="Refuse"," -",IF(ISBLANK($D42)=FALSE,VLOOKUP($D42,'Danh mục'!$A$25:$D$71,3,0),0))</f>
        <v>0</v>
      </c>
      <c r="H42" s="543">
        <f>IF($J42="Refuse"," -",IF(ISBLANK($C42)=FALSE,VLOOKUP($C42,'Danh mục'!$A$25:$D$71,4,0),0))</f>
        <v>0</v>
      </c>
      <c r="I42" s="543">
        <f>IF($J42="Refuse"," -",IF(ISBLANK($D42)=FALSE,VLOOKUP($D42,'Danh mục'!$A$25:$D$71,4,0),0))</f>
        <v>0</v>
      </c>
      <c r="J42" s="543" t="s">
        <v>141</v>
      </c>
      <c r="K42" s="543"/>
      <c r="L42" s="633"/>
      <c r="N42" s="111" t="str">
        <f t="shared" si="3"/>
        <v>.</v>
      </c>
      <c r="O42" s="111" t="str">
        <f t="shared" si="4"/>
        <v>0.0</v>
      </c>
      <c r="P42" s="111" t="str">
        <f t="shared" si="5"/>
        <v>0.0</v>
      </c>
    </row>
    <row r="43" spans="1:16" ht="17.25" customHeight="1">
      <c r="A43" s="664"/>
      <c r="B43" s="664"/>
      <c r="C43" s="547"/>
      <c r="D43" s="547"/>
      <c r="E43" s="636"/>
      <c r="F43" s="543">
        <f>IF($J43="Refuse"," -",IF(ISBLANK($C43)=FALSE,VLOOKUP($C43,'Danh mục'!$A$25:$D$71,3,0),0))</f>
        <v>0</v>
      </c>
      <c r="G43" s="543">
        <f>IF($J43="Refuse"," -",IF(ISBLANK($D43)=FALSE,VLOOKUP($D43,'Danh mục'!$A$25:$D$71,3,0),0))</f>
        <v>0</v>
      </c>
      <c r="H43" s="543">
        <f>IF($J43="Refuse"," -",IF(ISBLANK($C43)=FALSE,VLOOKUP($C43,'Danh mục'!$A$25:$D$71,4,0),0))</f>
        <v>0</v>
      </c>
      <c r="I43" s="543">
        <f>IF($J43="Refuse"," -",IF(ISBLANK($D43)=FALSE,VLOOKUP($D43,'Danh mục'!$A$25:$D$71,4,0),0))</f>
        <v>0</v>
      </c>
      <c r="J43" s="543" t="s">
        <v>141</v>
      </c>
      <c r="K43" s="543"/>
      <c r="L43" s="633"/>
      <c r="N43" s="111" t="str">
        <f t="shared" si="3"/>
        <v>.</v>
      </c>
      <c r="O43" s="111" t="str">
        <f t="shared" si="4"/>
        <v>0.0</v>
      </c>
      <c r="P43" s="111" t="str">
        <f t="shared" si="5"/>
        <v>0.0</v>
      </c>
    </row>
    <row r="44" spans="1:16" ht="17.25" customHeight="1">
      <c r="A44" s="665"/>
      <c r="B44" s="661"/>
      <c r="C44" s="634"/>
      <c r="D44" s="634"/>
      <c r="E44" s="666"/>
      <c r="F44" s="662">
        <f>IF($J44="Refuse"," -",IF(ISBLANK($C44)=FALSE,VLOOKUP($C44,'Danh mục'!$A$25:$D$71,3,0),0))</f>
        <v>0</v>
      </c>
      <c r="G44" s="662">
        <f>IF($J44="Refuse"," -",IF(ISBLANK($D44)=FALSE,VLOOKUP($D44,'Danh mục'!$A$25:$D$71,3,0),0))</f>
        <v>0</v>
      </c>
      <c r="H44" s="662">
        <f>IF($J44="Refuse"," -",IF(ISBLANK($C44)=FALSE,VLOOKUP($C44,'Danh mục'!$A$25:$D$71,4,0),0))</f>
        <v>0</v>
      </c>
      <c r="I44" s="662">
        <f>IF($J44="Refuse"," -",IF(ISBLANK($D44)=FALSE,VLOOKUP($D44,'Danh mục'!$A$25:$D$71,4,0),0))</f>
        <v>0</v>
      </c>
      <c r="J44" s="662" t="s">
        <v>141</v>
      </c>
      <c r="K44" s="662"/>
      <c r="L44" s="663"/>
      <c r="N44" s="111" t="str">
        <f t="shared" si="3"/>
        <v>.</v>
      </c>
      <c r="O44" s="111" t="str">
        <f t="shared" si="4"/>
        <v>0.0</v>
      </c>
      <c r="P44" s="111" t="str">
        <f t="shared" si="5"/>
        <v>0.0</v>
      </c>
    </row>
    <row r="45" spans="1:16" ht="17.25" customHeight="1">
      <c r="A45" s="545"/>
      <c r="B45" s="667"/>
      <c r="C45" s="545"/>
      <c r="D45" s="545"/>
      <c r="E45" s="546"/>
      <c r="F45" s="668"/>
      <c r="G45" s="668"/>
      <c r="H45" s="668"/>
      <c r="I45" s="668"/>
      <c r="J45" s="669"/>
      <c r="K45" s="669"/>
      <c r="L45" s="670"/>
      <c r="N45" s="111" t="str">
        <f aca="true" t="shared" si="6" ref="N45:N70">C45&amp;"."&amp;D45</f>
        <v>.</v>
      </c>
      <c r="O45" s="111" t="str">
        <f aca="true" t="shared" si="7" ref="O45:O70">F45&amp;"."&amp;G45</f>
        <v>.</v>
      </c>
      <c r="P45" s="111" t="str">
        <f aca="true" t="shared" si="8" ref="P45:P70">H45&amp;"."&amp;I45</f>
        <v>.</v>
      </c>
    </row>
    <row r="46" spans="1:16" ht="18.75" customHeight="1">
      <c r="A46" s="549"/>
      <c r="B46" s="675" t="s">
        <v>518</v>
      </c>
      <c r="C46" s="637"/>
      <c r="D46" s="637"/>
      <c r="E46" s="676">
        <f>SUMIF($G$10:$G$44,421,$E$10:$E$44)-SUMIF($F$10:$F$44,421,$E$10:$E$44)</f>
        <v>0</v>
      </c>
      <c r="F46" s="671"/>
      <c r="G46" s="671"/>
      <c r="H46" s="671"/>
      <c r="I46" s="671"/>
      <c r="J46" s="672"/>
      <c r="K46" s="672"/>
      <c r="L46" s="673"/>
      <c r="N46" s="111" t="str">
        <f t="shared" si="6"/>
        <v>.</v>
      </c>
      <c r="O46" s="111" t="str">
        <f t="shared" si="7"/>
        <v>.</v>
      </c>
      <c r="P46" s="111" t="str">
        <f t="shared" si="8"/>
        <v>.</v>
      </c>
    </row>
    <row r="47" spans="1:16" ht="10.5" customHeight="1">
      <c r="A47" s="520"/>
      <c r="B47" s="519"/>
      <c r="C47" s="520"/>
      <c r="D47" s="520"/>
      <c r="E47" s="521"/>
      <c r="F47" s="550"/>
      <c r="G47" s="550"/>
      <c r="H47" s="550"/>
      <c r="I47" s="550"/>
      <c r="J47" s="551"/>
      <c r="K47" s="551"/>
      <c r="L47" s="552"/>
      <c r="N47" s="111" t="str">
        <f t="shared" si="6"/>
        <v>.</v>
      </c>
      <c r="O47" s="111" t="str">
        <f t="shared" si="7"/>
        <v>.</v>
      </c>
      <c r="P47" s="111" t="str">
        <f t="shared" si="8"/>
        <v>.</v>
      </c>
    </row>
    <row r="48" spans="1:16" ht="15">
      <c r="A48" s="520"/>
      <c r="B48" s="519" t="s">
        <v>885</v>
      </c>
      <c r="C48" s="520"/>
      <c r="D48" s="520"/>
      <c r="E48" s="521"/>
      <c r="F48" s="550"/>
      <c r="G48" s="550"/>
      <c r="H48" s="550"/>
      <c r="I48" s="550"/>
      <c r="J48" s="551"/>
      <c r="K48" s="551"/>
      <c r="L48" s="552"/>
      <c r="N48" s="111" t="str">
        <f t="shared" si="6"/>
        <v>.</v>
      </c>
      <c r="O48" s="111" t="str">
        <f t="shared" si="7"/>
        <v>.</v>
      </c>
      <c r="P48" s="111" t="str">
        <f t="shared" si="8"/>
        <v>.</v>
      </c>
    </row>
    <row r="49" spans="1:16" ht="15">
      <c r="A49" s="543">
        <v>1</v>
      </c>
      <c r="B49" s="674"/>
      <c r="C49" s="561"/>
      <c r="D49" s="561"/>
      <c r="E49" s="730"/>
      <c r="F49" s="561">
        <v>0</v>
      </c>
      <c r="G49" s="561">
        <v>0</v>
      </c>
      <c r="H49" s="690">
        <f>IF($J49="Refuse"," -",IF(ISBLANK($C49)=FALSE,VLOOKUP($C49,'Danh mục'!$A$25:$D$191,4,0),0))</f>
        <v>0</v>
      </c>
      <c r="I49" s="690">
        <f>IF($J49="Refuse"," -",IF(ISBLANK($D49)=FALSE,VLOOKUP($D49,'Danh mục'!$A$25:$D$191,4,0),0))</f>
        <v>0</v>
      </c>
      <c r="N49" s="111" t="str">
        <f t="shared" si="6"/>
        <v>.</v>
      </c>
      <c r="O49" s="111" t="str">
        <f t="shared" si="7"/>
        <v>0.0</v>
      </c>
      <c r="P49" s="111" t="str">
        <f t="shared" si="8"/>
        <v>0.0</v>
      </c>
    </row>
    <row r="50" spans="1:16" ht="15">
      <c r="A50" s="543">
        <v>2</v>
      </c>
      <c r="B50" s="674"/>
      <c r="C50" s="629"/>
      <c r="D50" s="629"/>
      <c r="E50" s="544"/>
      <c r="F50" s="543">
        <f>IF($J50="Refuse"," -",IF(ISBLANK($C50)=FALSE,VLOOKUP($C50,'Danh mục'!$A$25:$D$191,3,0),0))</f>
        <v>0</v>
      </c>
      <c r="G50" s="543">
        <f>IF($J50="Refuse"," -",IF(ISBLANK($D50)=FALSE,VLOOKUP($D50,'Danh mục'!$A$25:$D$191,3,0),0))</f>
        <v>0</v>
      </c>
      <c r="H50" s="690">
        <f>IF($J50="Refuse"," -",IF(ISBLANK($C50)=FALSE,VLOOKUP($C50,'Danh mục'!$A$25:$D$191,4,0),0))</f>
        <v>0</v>
      </c>
      <c r="I50" s="690">
        <f>IF($J50="Refuse"," -",IF(ISBLANK($D50)=FALSE,VLOOKUP($D50,'Danh mục'!$A$25:$D$191,4,0),0))</f>
        <v>0</v>
      </c>
      <c r="N50" s="111" t="str">
        <f t="shared" si="6"/>
        <v>.</v>
      </c>
      <c r="O50" s="111" t="str">
        <f t="shared" si="7"/>
        <v>0.0</v>
      </c>
      <c r="P50" s="111" t="str">
        <f t="shared" si="8"/>
        <v>0.0</v>
      </c>
    </row>
    <row r="51" spans="1:16" ht="15">
      <c r="A51" s="543">
        <v>3</v>
      </c>
      <c r="B51" s="674"/>
      <c r="C51" s="629"/>
      <c r="D51" s="629"/>
      <c r="E51" s="544"/>
      <c r="F51" s="543">
        <f>IF($J51="Refuse"," -",IF(ISBLANK($C51)=FALSE,VLOOKUP($C51,'Danh mục'!$A$25:$D$191,3,0),0))</f>
        <v>0</v>
      </c>
      <c r="G51" s="543">
        <f>IF($J51="Refuse"," -",IF(ISBLANK($D51)=FALSE,VLOOKUP($D51,'Danh mục'!$A$25:$D$191,3,0),0))</f>
        <v>0</v>
      </c>
      <c r="H51" s="690">
        <f>IF($J51="Refuse"," -",IF(ISBLANK($C51)=FALSE,VLOOKUP($C51,'Danh mục'!$A$25:$D$191,4,0),0))</f>
        <v>0</v>
      </c>
      <c r="I51" s="690">
        <f>IF($J51="Refuse"," -",IF(ISBLANK($D51)=FALSE,VLOOKUP($D51,'Danh mục'!$A$25:$D$191,4,0),0))</f>
        <v>0</v>
      </c>
      <c r="N51" s="111" t="str">
        <f t="shared" si="6"/>
        <v>.</v>
      </c>
      <c r="O51" s="111" t="str">
        <f t="shared" si="7"/>
        <v>0.0</v>
      </c>
      <c r="P51" s="111" t="str">
        <f t="shared" si="8"/>
        <v>0.0</v>
      </c>
    </row>
    <row r="52" spans="1:16" ht="15">
      <c r="A52" s="543">
        <v>4</v>
      </c>
      <c r="B52" s="674"/>
      <c r="C52" s="561"/>
      <c r="D52" s="561"/>
      <c r="E52" s="562"/>
      <c r="F52" s="543">
        <f>IF($J52="Refuse"," -",IF(ISBLANK($C52)=FALSE,VLOOKUP($C52,'Danh mục'!$A$25:$D$191,3,0),0))</f>
        <v>0</v>
      </c>
      <c r="G52" s="543">
        <f>IF($J52="Refuse"," -",IF(ISBLANK($D52)=FALSE,VLOOKUP($D52,'Danh mục'!$A$25:$D$191,3,0),0))</f>
        <v>0</v>
      </c>
      <c r="H52" s="690">
        <f>IF($J52="Refuse"," -",IF(ISBLANK($C52)=FALSE,VLOOKUP($C52,'Danh mục'!$A$25:$D$191,4,0),0))</f>
        <v>0</v>
      </c>
      <c r="I52" s="690">
        <f>IF($J52="Refuse"," -",IF(ISBLANK($D52)=FALSE,VLOOKUP($D52,'Danh mục'!$A$25:$D$191,4,0),0))</f>
        <v>0</v>
      </c>
      <c r="N52" s="111" t="str">
        <f t="shared" si="6"/>
        <v>.</v>
      </c>
      <c r="O52" s="111" t="str">
        <f t="shared" si="7"/>
        <v>0.0</v>
      </c>
      <c r="P52" s="111" t="str">
        <f t="shared" si="8"/>
        <v>0.0</v>
      </c>
    </row>
    <row r="53" spans="1:16" ht="15">
      <c r="A53" s="543">
        <v>5</v>
      </c>
      <c r="B53" s="674"/>
      <c r="C53" s="561"/>
      <c r="D53" s="561"/>
      <c r="E53" s="562"/>
      <c r="F53" s="543">
        <f>IF($J53="Refuse"," -",IF(ISBLANK($C53)=FALSE,VLOOKUP($C53,'Danh mục'!$A$25:$D$191,3,0),0))</f>
        <v>0</v>
      </c>
      <c r="G53" s="543">
        <f>IF($J53="Refuse"," -",IF(ISBLANK($D53)=FALSE,VLOOKUP($D53,'Danh mục'!$A$25:$D$191,3,0),0))</f>
        <v>0</v>
      </c>
      <c r="H53" s="690">
        <f>IF($J53="Refuse"," -",IF(ISBLANK($C53)=FALSE,VLOOKUP($C53,'Danh mục'!$A$25:$D$191,4,0),0))</f>
        <v>0</v>
      </c>
      <c r="I53" s="690">
        <f>IF($J53="Refuse"," -",IF(ISBLANK($D53)=FALSE,VLOOKUP($D53,'Danh mục'!$A$25:$D$191,4,0),0))</f>
        <v>0</v>
      </c>
      <c r="N53" s="111" t="str">
        <f t="shared" si="6"/>
        <v>.</v>
      </c>
      <c r="O53" s="111" t="str">
        <f t="shared" si="7"/>
        <v>0.0</v>
      </c>
      <c r="P53" s="111" t="str">
        <f t="shared" si="8"/>
        <v>0.0</v>
      </c>
    </row>
    <row r="54" spans="1:16" ht="15">
      <c r="A54" s="112">
        <f>IF(OR(B54=0,LEFT(B54,2)=" -"),0,MAX($A$49:A53)+1)</f>
        <v>0</v>
      </c>
      <c r="B54" s="261"/>
      <c r="F54" s="262">
        <f>IF($J54="Refuse"," -",IF(ISBLANK($C54)=FALSE,VLOOKUP($C54,'Danh mục'!$A$25:$D$71,3,0),0))</f>
        <v>0</v>
      </c>
      <c r="G54" s="262">
        <f>IF($J54="Refuse"," -",IF(ISBLANK($D54)=FALSE,VLOOKUP($D54,'Danh mục'!$A$25:$D$71,3,0),0))</f>
        <v>0</v>
      </c>
      <c r="H54" s="262">
        <f>IF($J54="Refuse"," -",IF(ISBLANK($C54)=FALSE,VLOOKUP($C54,'Danh mục'!$A$25:$D$71,4,0),0))</f>
        <v>0</v>
      </c>
      <c r="I54" s="262">
        <f>IF($J54="Refuse"," -",IF(ISBLANK($D54)=FALSE,VLOOKUP($D54,'Danh mục'!$A$25:$D$71,4,0),0))</f>
        <v>0</v>
      </c>
      <c r="N54" s="111" t="str">
        <f t="shared" si="6"/>
        <v>.</v>
      </c>
      <c r="O54" s="111" t="str">
        <f t="shared" si="7"/>
        <v>0.0</v>
      </c>
      <c r="P54" s="111" t="str">
        <f t="shared" si="8"/>
        <v>0.0</v>
      </c>
    </row>
    <row r="55" spans="1:16" ht="15">
      <c r="A55" s="112">
        <f>IF(OR(B55=0,LEFT(B55,2)=" -"),0,MAX($A$49:A54)+1)</f>
        <v>0</v>
      </c>
      <c r="B55" s="261"/>
      <c r="F55" s="262">
        <f>IF($J55="Refuse"," -",IF(ISBLANK($C55)=FALSE,VLOOKUP($C55,'Danh mục'!$A$25:$D$71,3,0),0))</f>
        <v>0</v>
      </c>
      <c r="G55" s="262">
        <f>IF($J55="Refuse"," -",IF(ISBLANK($D55)=FALSE,VLOOKUP($D55,'Danh mục'!$A$25:$D$71,3,0),0))</f>
        <v>0</v>
      </c>
      <c r="H55" s="262">
        <f>IF($J55="Refuse"," -",IF(ISBLANK($C55)=FALSE,VLOOKUP($C55,'Danh mục'!$A$25:$D$71,4,0),0))</f>
        <v>0</v>
      </c>
      <c r="I55" s="262">
        <f>IF($J55="Refuse"," -",IF(ISBLANK($D55)=FALSE,VLOOKUP($D55,'Danh mục'!$A$25:$D$71,4,0),0))</f>
        <v>0</v>
      </c>
      <c r="N55" s="111" t="str">
        <f t="shared" si="6"/>
        <v>.</v>
      </c>
      <c r="O55" s="111" t="str">
        <f t="shared" si="7"/>
        <v>0.0</v>
      </c>
      <c r="P55" s="111" t="str">
        <f t="shared" si="8"/>
        <v>0.0</v>
      </c>
    </row>
    <row r="56" spans="1:16" ht="15">
      <c r="A56" s="112">
        <f>IF(OR(B56=0,LEFT(B56,2)=" -"),0,MAX($A$49:A55)+1)</f>
        <v>0</v>
      </c>
      <c r="B56" s="261"/>
      <c r="F56" s="262">
        <f>IF($J56="Refuse"," -",IF(ISBLANK($C56)=FALSE,VLOOKUP($C56,'Danh mục'!$A$25:$D$71,3,0),0))</f>
        <v>0</v>
      </c>
      <c r="G56" s="262">
        <f>IF($J56="Refuse"," -",IF(ISBLANK($D56)=FALSE,VLOOKUP($D56,'Danh mục'!$A$25:$D$71,3,0),0))</f>
        <v>0</v>
      </c>
      <c r="H56" s="262">
        <f>IF($J56="Refuse"," -",IF(ISBLANK($C56)=FALSE,VLOOKUP($C56,'Danh mục'!$A$25:$D$71,4,0),0))</f>
        <v>0</v>
      </c>
      <c r="I56" s="262">
        <f>IF($J56="Refuse"," -",IF(ISBLANK($D56)=FALSE,VLOOKUP($D56,'Danh mục'!$A$25:$D$71,4,0),0))</f>
        <v>0</v>
      </c>
      <c r="N56" s="111" t="str">
        <f t="shared" si="6"/>
        <v>.</v>
      </c>
      <c r="O56" s="111" t="str">
        <f t="shared" si="7"/>
        <v>0.0</v>
      </c>
      <c r="P56" s="111" t="str">
        <f t="shared" si="8"/>
        <v>0.0</v>
      </c>
    </row>
    <row r="57" spans="1:16" ht="15">
      <c r="A57" s="112">
        <f>IF(OR(B57=0,LEFT(B57,2)=" -"),0,MAX($A$49:A56)+1)</f>
        <v>0</v>
      </c>
      <c r="B57" s="261"/>
      <c r="F57" s="262">
        <f>IF($J57="Refuse"," -",IF(ISBLANK($C57)=FALSE,VLOOKUP($C57,'Danh mục'!$A$25:$D$71,3,0),0))</f>
        <v>0</v>
      </c>
      <c r="G57" s="262">
        <f>IF($J57="Refuse"," -",IF(ISBLANK($D57)=FALSE,VLOOKUP($D57,'Danh mục'!$A$25:$D$71,3,0),0))</f>
        <v>0</v>
      </c>
      <c r="H57" s="262">
        <f>IF($J57="Refuse"," -",IF(ISBLANK($C57)=FALSE,VLOOKUP($C57,'Danh mục'!$A$25:$D$71,4,0),0))</f>
        <v>0</v>
      </c>
      <c r="I57" s="262">
        <f>IF($J57="Refuse"," -",IF(ISBLANK($D57)=FALSE,VLOOKUP($D57,'Danh mục'!$A$25:$D$71,4,0),0))</f>
        <v>0</v>
      </c>
      <c r="N57" s="111" t="str">
        <f t="shared" si="6"/>
        <v>.</v>
      </c>
      <c r="O57" s="111" t="str">
        <f t="shared" si="7"/>
        <v>0.0</v>
      </c>
      <c r="P57" s="111" t="str">
        <f t="shared" si="8"/>
        <v>0.0</v>
      </c>
    </row>
    <row r="58" spans="1:16" ht="15">
      <c r="A58" s="112">
        <f>IF(OR(B58=0,LEFT(B58,2)=" -"),0,MAX($A$49:A57)+1)</f>
        <v>0</v>
      </c>
      <c r="B58" s="261"/>
      <c r="F58" s="262">
        <f>IF($J58="Refuse"," -",IF(ISBLANK($C58)=FALSE,VLOOKUP($C58,'Danh mục'!$A$25:$D$71,3,0),0))</f>
        <v>0</v>
      </c>
      <c r="G58" s="262">
        <f>IF($J58="Refuse"," -",IF(ISBLANK($D58)=FALSE,VLOOKUP($D58,'Danh mục'!$A$25:$D$71,3,0),0))</f>
        <v>0</v>
      </c>
      <c r="H58" s="262">
        <f>IF($J58="Refuse"," -",IF(ISBLANK($C58)=FALSE,VLOOKUP($C58,'Danh mục'!$A$25:$D$71,4,0),0))</f>
        <v>0</v>
      </c>
      <c r="I58" s="262">
        <f>IF($J58="Refuse"," -",IF(ISBLANK($D58)=FALSE,VLOOKUP($D58,'Danh mục'!$A$25:$D$71,4,0),0))</f>
        <v>0</v>
      </c>
      <c r="N58" s="111" t="str">
        <f t="shared" si="6"/>
        <v>.</v>
      </c>
      <c r="O58" s="111" t="str">
        <f t="shared" si="7"/>
        <v>0.0</v>
      </c>
      <c r="P58" s="111" t="str">
        <f t="shared" si="8"/>
        <v>0.0</v>
      </c>
    </row>
    <row r="59" spans="1:16" ht="15">
      <c r="A59" s="112">
        <f>IF(OR(B59=0,LEFT(B59,2)=" -"),0,MAX($A$49:A58)+1)</f>
        <v>0</v>
      </c>
      <c r="B59" s="261"/>
      <c r="F59" s="262">
        <f>IF($J59="Refuse"," -",IF(ISBLANK($C59)=FALSE,VLOOKUP($C59,'Danh mục'!$A$25:$D$71,3,0),0))</f>
        <v>0</v>
      </c>
      <c r="G59" s="262">
        <f>IF($J59="Refuse"," -",IF(ISBLANK($D59)=FALSE,VLOOKUP($D59,'Danh mục'!$A$25:$D$71,3,0),0))</f>
        <v>0</v>
      </c>
      <c r="H59" s="262">
        <f>IF($J59="Refuse"," -",IF(ISBLANK($C59)=FALSE,VLOOKUP($C59,'Danh mục'!$A$25:$D$71,4,0),0))</f>
        <v>0</v>
      </c>
      <c r="I59" s="262">
        <f>IF($J59="Refuse"," -",IF(ISBLANK($D59)=FALSE,VLOOKUP($D59,'Danh mục'!$A$25:$D$71,4,0),0))</f>
        <v>0</v>
      </c>
      <c r="N59" s="111" t="str">
        <f t="shared" si="6"/>
        <v>.</v>
      </c>
      <c r="O59" s="111" t="str">
        <f t="shared" si="7"/>
        <v>0.0</v>
      </c>
      <c r="P59" s="111" t="str">
        <f t="shared" si="8"/>
        <v>0.0</v>
      </c>
    </row>
    <row r="60" spans="1:16" ht="15">
      <c r="A60" s="112">
        <f>IF(OR(B60=0,LEFT(B60,2)=" -"),0,MAX($A$49:A59)+1)</f>
        <v>0</v>
      </c>
      <c r="B60" s="261"/>
      <c r="F60" s="262">
        <f>IF($J60="Refuse"," -",IF(ISBLANK($C60)=FALSE,VLOOKUP($C60,'Danh mục'!$A$25:$D$71,3,0),0))</f>
        <v>0</v>
      </c>
      <c r="G60" s="262">
        <f>IF($J60="Refuse"," -",IF(ISBLANK($D60)=FALSE,VLOOKUP($D60,'Danh mục'!$A$25:$D$71,3,0),0))</f>
        <v>0</v>
      </c>
      <c r="H60" s="262">
        <f>IF($J60="Refuse"," -",IF(ISBLANK($C60)=FALSE,VLOOKUP($C60,'Danh mục'!$A$25:$D$71,4,0),0))</f>
        <v>0</v>
      </c>
      <c r="I60" s="262">
        <f>IF($J60="Refuse"," -",IF(ISBLANK($D60)=FALSE,VLOOKUP($D60,'Danh mục'!$A$25:$D$71,4,0),0))</f>
        <v>0</v>
      </c>
      <c r="N60" s="111" t="str">
        <f t="shared" si="6"/>
        <v>.</v>
      </c>
      <c r="O60" s="111" t="str">
        <f t="shared" si="7"/>
        <v>0.0</v>
      </c>
      <c r="P60" s="111" t="str">
        <f t="shared" si="8"/>
        <v>0.0</v>
      </c>
    </row>
    <row r="61" spans="1:16" ht="15">
      <c r="A61" s="112">
        <f>IF(OR(B61=0,LEFT(B61,2)=" -"),0,MAX($A$49:A60)+1)</f>
        <v>0</v>
      </c>
      <c r="B61" s="261"/>
      <c r="F61" s="262">
        <f>IF($J61="Refuse"," -",IF(ISBLANK($C61)=FALSE,VLOOKUP($C61,'Danh mục'!$A$25:$D$71,3,0),0))</f>
        <v>0</v>
      </c>
      <c r="G61" s="262">
        <f>IF($J61="Refuse"," -",IF(ISBLANK($D61)=FALSE,VLOOKUP($D61,'Danh mục'!$A$25:$D$71,3,0),0))</f>
        <v>0</v>
      </c>
      <c r="H61" s="262">
        <f>IF($J61="Refuse"," -",IF(ISBLANK($C61)=FALSE,VLOOKUP($C61,'Danh mục'!$A$25:$D$71,4,0),0))</f>
        <v>0</v>
      </c>
      <c r="I61" s="262">
        <f>IF($J61="Refuse"," -",IF(ISBLANK($D61)=FALSE,VLOOKUP($D61,'Danh mục'!$A$25:$D$71,4,0),0))</f>
        <v>0</v>
      </c>
      <c r="N61" s="111" t="str">
        <f t="shared" si="6"/>
        <v>.</v>
      </c>
      <c r="O61" s="111" t="str">
        <f t="shared" si="7"/>
        <v>0.0</v>
      </c>
      <c r="P61" s="111" t="str">
        <f t="shared" si="8"/>
        <v>0.0</v>
      </c>
    </row>
    <row r="62" spans="1:16" ht="15">
      <c r="A62" s="112">
        <f>IF(OR(B62=0,LEFT(B62,2)=" -"),0,MAX($A$49:A61)+1)</f>
        <v>0</v>
      </c>
      <c r="B62" s="261"/>
      <c r="F62" s="262">
        <f>IF($J62="Refuse"," -",IF(ISBLANK($C62)=FALSE,VLOOKUP($C62,'Danh mục'!$A$25:$D$71,3,0),0))</f>
        <v>0</v>
      </c>
      <c r="G62" s="262">
        <f>IF($J62="Refuse"," -",IF(ISBLANK($D62)=FALSE,VLOOKUP($D62,'Danh mục'!$A$25:$D$71,3,0),0))</f>
        <v>0</v>
      </c>
      <c r="H62" s="262">
        <f>IF($J62="Refuse"," -",IF(ISBLANK($C62)=FALSE,VLOOKUP($C62,'Danh mục'!$A$25:$D$71,4,0),0))</f>
        <v>0</v>
      </c>
      <c r="I62" s="262">
        <f>IF($J62="Refuse"," -",IF(ISBLANK($D62)=FALSE,VLOOKUP($D62,'Danh mục'!$A$25:$D$71,4,0),0))</f>
        <v>0</v>
      </c>
      <c r="N62" s="111" t="str">
        <f t="shared" si="6"/>
        <v>.</v>
      </c>
      <c r="O62" s="111" t="str">
        <f t="shared" si="7"/>
        <v>0.0</v>
      </c>
      <c r="P62" s="111" t="str">
        <f t="shared" si="8"/>
        <v>0.0</v>
      </c>
    </row>
    <row r="63" spans="1:16" ht="15">
      <c r="A63" s="112">
        <f>IF(OR(B63=0,LEFT(B63,2)=" -"),0,MAX($A$49:A62)+1)</f>
        <v>0</v>
      </c>
      <c r="B63" s="261"/>
      <c r="F63" s="262">
        <f>IF($J63="Refuse"," -",IF(ISBLANK($C63)=FALSE,VLOOKUP($C63,'Danh mục'!$A$25:$D$71,3,0),0))</f>
        <v>0</v>
      </c>
      <c r="G63" s="262">
        <f>IF($J63="Refuse"," -",IF(ISBLANK($D63)=FALSE,VLOOKUP($D63,'Danh mục'!$A$25:$D$71,3,0),0))</f>
        <v>0</v>
      </c>
      <c r="H63" s="262">
        <f>IF($J63="Refuse"," -",IF(ISBLANK($C63)=FALSE,VLOOKUP($C63,'Danh mục'!$A$25:$D$71,4,0),0))</f>
        <v>0</v>
      </c>
      <c r="I63" s="262">
        <f>IF($J63="Refuse"," -",IF(ISBLANK($D63)=FALSE,VLOOKUP($D63,'Danh mục'!$A$25:$D$71,4,0),0))</f>
        <v>0</v>
      </c>
      <c r="N63" s="111" t="str">
        <f t="shared" si="6"/>
        <v>.</v>
      </c>
      <c r="O63" s="111" t="str">
        <f t="shared" si="7"/>
        <v>0.0</v>
      </c>
      <c r="P63" s="111" t="str">
        <f t="shared" si="8"/>
        <v>0.0</v>
      </c>
    </row>
    <row r="64" spans="1:16" ht="15">
      <c r="A64" s="112">
        <f>IF(OR(B64=0,LEFT(B64,2)=" -"),0,MAX($A$49:A63)+1)</f>
        <v>0</v>
      </c>
      <c r="B64" s="261"/>
      <c r="F64" s="262">
        <f>IF($J64="Refuse"," -",IF(ISBLANK($C64)=FALSE,VLOOKUP($C64,'Danh mục'!$A$25:$D$71,3,0),0))</f>
        <v>0</v>
      </c>
      <c r="G64" s="262">
        <f>IF($J64="Refuse"," -",IF(ISBLANK($D64)=FALSE,VLOOKUP($D64,'Danh mục'!$A$25:$D$71,3,0),0))</f>
        <v>0</v>
      </c>
      <c r="H64" s="262">
        <f>IF($J64="Refuse"," -",IF(ISBLANK($C64)=FALSE,VLOOKUP($C64,'Danh mục'!$A$25:$D$71,4,0),0))</f>
        <v>0</v>
      </c>
      <c r="I64" s="262">
        <f>IF($J64="Refuse"," -",IF(ISBLANK($D64)=FALSE,VLOOKUP($D64,'Danh mục'!$A$25:$D$71,4,0),0))</f>
        <v>0</v>
      </c>
      <c r="N64" s="111" t="str">
        <f t="shared" si="6"/>
        <v>.</v>
      </c>
      <c r="O64" s="111" t="str">
        <f t="shared" si="7"/>
        <v>0.0</v>
      </c>
      <c r="P64" s="111" t="str">
        <f t="shared" si="8"/>
        <v>0.0</v>
      </c>
    </row>
    <row r="65" spans="1:16" ht="15" hidden="1">
      <c r="A65" s="112">
        <f>IF(OR(B65=0,LEFT(B65,2)=" -"),0,MAX($A$49:A64)+1)</f>
        <v>0</v>
      </c>
      <c r="B65" s="261"/>
      <c r="F65" s="262">
        <f>IF($J65="Refuse"," -",IF(ISBLANK($C65)=FALSE,VLOOKUP($C65,'Danh mục'!$A$25:$D$71,3,0),0))</f>
        <v>0</v>
      </c>
      <c r="G65" s="262">
        <f>IF($J65="Refuse"," -",IF(ISBLANK($D65)=FALSE,VLOOKUP($D65,'Danh mục'!$A$25:$D$71,3,0),0))</f>
        <v>0</v>
      </c>
      <c r="H65" s="262">
        <f>IF($J65="Refuse"," -",IF(ISBLANK($C65)=FALSE,VLOOKUP($C65,'Danh mục'!$A$25:$D$71,4,0),0))</f>
        <v>0</v>
      </c>
      <c r="I65" s="262">
        <f>IF($J65="Refuse"," -",IF(ISBLANK($D65)=FALSE,VLOOKUP($D65,'Danh mục'!$A$25:$D$71,4,0),0))</f>
        <v>0</v>
      </c>
      <c r="N65" s="111" t="str">
        <f t="shared" si="6"/>
        <v>.</v>
      </c>
      <c r="O65" s="111" t="str">
        <f t="shared" si="7"/>
        <v>0.0</v>
      </c>
      <c r="P65" s="111" t="str">
        <f t="shared" si="8"/>
        <v>0.0</v>
      </c>
    </row>
    <row r="66" spans="1:16" ht="15" hidden="1">
      <c r="A66" s="112">
        <f>IF(OR(B66=0,LEFT(B66,2)=" -"),0,MAX($A$49:A65)+1)</f>
        <v>0</v>
      </c>
      <c r="B66" s="261"/>
      <c r="F66" s="262">
        <f>IF($J66="Refuse"," -",IF(ISBLANK($C66)=FALSE,VLOOKUP($C66,'Danh mục'!$A$25:$D$71,3,0),0))</f>
        <v>0</v>
      </c>
      <c r="G66" s="262">
        <f>IF($J66="Refuse"," -",IF(ISBLANK($D66)=FALSE,VLOOKUP($D66,'Danh mục'!$A$25:$D$71,3,0),0))</f>
        <v>0</v>
      </c>
      <c r="H66" s="262">
        <f>IF($J66="Refuse"," -",IF(ISBLANK($C66)=FALSE,VLOOKUP($C66,'Danh mục'!$A$25:$D$71,4,0),0))</f>
        <v>0</v>
      </c>
      <c r="I66" s="262">
        <f>IF($J66="Refuse"," -",IF(ISBLANK($D66)=FALSE,VLOOKUP($D66,'Danh mục'!$A$25:$D$71,4,0),0))</f>
        <v>0</v>
      </c>
      <c r="N66" s="111" t="str">
        <f t="shared" si="6"/>
        <v>.</v>
      </c>
      <c r="O66" s="111" t="str">
        <f t="shared" si="7"/>
        <v>0.0</v>
      </c>
      <c r="P66" s="111" t="str">
        <f t="shared" si="8"/>
        <v>0.0</v>
      </c>
    </row>
    <row r="67" spans="1:16" ht="15" hidden="1">
      <c r="A67" s="112">
        <f>IF(OR(B67=0,LEFT(B67,2)=" -"),0,MAX($A$49:A66)+1)</f>
        <v>0</v>
      </c>
      <c r="B67" s="261"/>
      <c r="F67" s="262">
        <f>IF($J67="Refuse"," -",IF(ISBLANK($C67)=FALSE,VLOOKUP($C67,'Danh mục'!$A$25:$D$71,3,0),0))</f>
        <v>0</v>
      </c>
      <c r="G67" s="262">
        <f>IF($J67="Refuse"," -",IF(ISBLANK($D67)=FALSE,VLOOKUP($D67,'Danh mục'!$A$25:$D$71,3,0),0))</f>
        <v>0</v>
      </c>
      <c r="H67" s="262">
        <f>IF($J67="Refuse"," -",IF(ISBLANK($C67)=FALSE,VLOOKUP($C67,'Danh mục'!$A$25:$D$71,4,0),0))</f>
        <v>0</v>
      </c>
      <c r="I67" s="262">
        <f>IF($J67="Refuse"," -",IF(ISBLANK($D67)=FALSE,VLOOKUP($D67,'Danh mục'!$A$25:$D$71,4,0),0))</f>
        <v>0</v>
      </c>
      <c r="N67" s="111" t="str">
        <f t="shared" si="6"/>
        <v>.</v>
      </c>
      <c r="O67" s="111" t="str">
        <f t="shared" si="7"/>
        <v>0.0</v>
      </c>
      <c r="P67" s="111" t="str">
        <f t="shared" si="8"/>
        <v>0.0</v>
      </c>
    </row>
    <row r="68" spans="1:16" ht="15" hidden="1">
      <c r="A68" s="112">
        <f>IF(OR(B68=0,LEFT(B68,2)=" -"),0,MAX($A$49:A67)+1)</f>
        <v>0</v>
      </c>
      <c r="B68" s="261"/>
      <c r="F68" s="262">
        <f>IF($J68="Refuse"," -",IF(ISBLANK($C68)=FALSE,VLOOKUP($C68,'Danh mục'!$A$25:$D$71,3,0),0))</f>
        <v>0</v>
      </c>
      <c r="G68" s="262">
        <f>IF($J68="Refuse"," -",IF(ISBLANK($D68)=FALSE,VLOOKUP($D68,'Danh mục'!$A$25:$D$71,3,0),0))</f>
        <v>0</v>
      </c>
      <c r="H68" s="262">
        <f>IF($J68="Refuse"," -",IF(ISBLANK($C68)=FALSE,VLOOKUP($C68,'Danh mục'!$A$25:$D$71,4,0),0))</f>
        <v>0</v>
      </c>
      <c r="I68" s="262">
        <f>IF($J68="Refuse"," -",IF(ISBLANK($D68)=FALSE,VLOOKUP($D68,'Danh mục'!$A$25:$D$71,4,0),0))</f>
        <v>0</v>
      </c>
      <c r="N68" s="111" t="str">
        <f t="shared" si="6"/>
        <v>.</v>
      </c>
      <c r="O68" s="111" t="str">
        <f t="shared" si="7"/>
        <v>0.0</v>
      </c>
      <c r="P68" s="111" t="str">
        <f t="shared" si="8"/>
        <v>0.0</v>
      </c>
    </row>
    <row r="69" spans="1:16" ht="15" hidden="1">
      <c r="A69" s="112">
        <f>IF(OR(B69=0,LEFT(B69,2)=" -"),0,MAX($A$49:A68)+1)</f>
        <v>0</v>
      </c>
      <c r="F69" s="262">
        <f>IF($J69="Refuse"," -",IF(ISBLANK($C69)=FALSE,VLOOKUP($C69,'Danh mục'!$A$25:$D$71,3,0),0))</f>
        <v>0</v>
      </c>
      <c r="G69" s="262">
        <f>IF($J69="Refuse"," -",IF(ISBLANK($D69)=FALSE,VLOOKUP($D69,'Danh mục'!$A$25:$D$71,3,0),0))</f>
        <v>0</v>
      </c>
      <c r="H69" s="262">
        <f>IF($J69="Refuse"," -",IF(ISBLANK($C69)=FALSE,VLOOKUP($C69,'Danh mục'!$A$25:$D$71,4,0),0))</f>
        <v>0</v>
      </c>
      <c r="I69" s="262">
        <f>IF($J69="Refuse"," -",IF(ISBLANK($D69)=FALSE,VLOOKUP($D69,'Danh mục'!$A$25:$D$71,4,0),0))</f>
        <v>0</v>
      </c>
      <c r="N69" s="111" t="str">
        <f t="shared" si="6"/>
        <v>.</v>
      </c>
      <c r="O69" s="111" t="str">
        <f t="shared" si="7"/>
        <v>0.0</v>
      </c>
      <c r="P69" s="111" t="str">
        <f t="shared" si="8"/>
        <v>0.0</v>
      </c>
    </row>
    <row r="70" spans="1:16" ht="15" hidden="1">
      <c r="A70" s="112">
        <f>IF(OR(B70=0,LEFT(B70,2)=" -"),0,MAX($A$49:A69)+1)</f>
        <v>0</v>
      </c>
      <c r="F70" s="262">
        <f>IF($J70="Refuse"," -",IF(ISBLANK($C70)=FALSE,VLOOKUP($C70,'Danh mục'!$A$25:$D$71,3,0),0))</f>
        <v>0</v>
      </c>
      <c r="G70" s="262">
        <f>IF($J70="Refuse"," -",IF(ISBLANK($D70)=FALSE,VLOOKUP($D70,'Danh mục'!$A$25:$D$71,3,0),0))</f>
        <v>0</v>
      </c>
      <c r="H70" s="262">
        <f>IF($J70="Refuse"," -",IF(ISBLANK($C70)=FALSE,VLOOKUP($C70,'Danh mục'!$A$25:$D$71,4,0),0))</f>
        <v>0</v>
      </c>
      <c r="I70" s="262">
        <f>IF($J70="Refuse"," -",IF(ISBLANK($D70)=FALSE,VLOOKUP($D70,'Danh mục'!$A$25:$D$71,4,0),0))</f>
        <v>0</v>
      </c>
      <c r="N70" s="111" t="str">
        <f t="shared" si="6"/>
        <v>.</v>
      </c>
      <c r="O70" s="111" t="str">
        <f t="shared" si="7"/>
        <v>0.0</v>
      </c>
      <c r="P70" s="111" t="str">
        <f t="shared" si="8"/>
        <v>0.0</v>
      </c>
    </row>
    <row r="71" spans="1:16" ht="15" hidden="1">
      <c r="A71" s="553"/>
      <c r="B71" s="554"/>
      <c r="C71" s="555"/>
      <c r="D71" s="555"/>
      <c r="E71" s="556"/>
      <c r="F71" s="557"/>
      <c r="G71" s="557"/>
      <c r="H71" s="557"/>
      <c r="I71" s="557"/>
      <c r="J71" s="558"/>
      <c r="K71" s="558"/>
      <c r="L71" s="559"/>
      <c r="N71" s="111"/>
      <c r="O71" s="111"/>
      <c r="P71" s="111"/>
    </row>
    <row r="72" spans="1:12" ht="15">
      <c r="A72" s="556"/>
      <c r="B72" s="558"/>
      <c r="C72" s="555"/>
      <c r="D72" s="555"/>
      <c r="E72" s="556"/>
      <c r="F72" s="560"/>
      <c r="G72" s="560"/>
      <c r="H72" s="560"/>
      <c r="I72" s="560"/>
      <c r="J72" s="558"/>
      <c r="K72" s="558"/>
      <c r="L72" s="559"/>
    </row>
    <row r="73" ht="15">
      <c r="B73" s="92"/>
    </row>
  </sheetData>
  <sheetProtection/>
  <conditionalFormatting sqref="C50:D51 C23:D23">
    <cfRule type="expression" priority="1" dxfId="1" stopIfTrue="1">
      <formula>OR($H23="X",$I23="X")</formula>
    </cfRule>
    <cfRule type="expression" priority="2" dxfId="0" stopIfTrue="1">
      <formula>AND(LEFT($D23,3)="333",ISBLANK($G23))</formula>
    </cfRule>
  </conditionalFormatting>
  <dataValidations count="2">
    <dataValidation errorStyle="warning" type="list" allowBlank="1" showInputMessage="1" showErrorMessage="1" sqref="C22:D22 C19:D20 C11:D11 C53:D71 C9:D9 D21 C15:D16 C25 C27:C49 D25:D49">
      <formula1>TK_h.toán</formula1>
    </dataValidation>
    <dataValidation errorStyle="warning" type="list" allowBlank="1" showInputMessage="1" showErrorMessage="1" sqref="J9:J71">
      <formula1>Ý_kiến</formula1>
    </dataValidation>
  </dataValidations>
  <printOptions horizontalCentered="1"/>
  <pageMargins left="0.22" right="0.22" top="0.87" bottom="0.57" header="0.25" footer="0.19"/>
  <pageSetup horizontalDpi="300" verticalDpi="300" orientation="landscape" paperSize="9"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dimension ref="A1:V273"/>
  <sheetViews>
    <sheetView showGridLines="0" showZeros="0" zoomScalePageLayoutView="0" workbookViewId="0" topLeftCell="A1">
      <pane xSplit="2" ySplit="8" topLeftCell="C166" activePane="bottomRight" state="frozen"/>
      <selection pane="topLeft" activeCell="B20" sqref="B20"/>
      <selection pane="topRight" activeCell="B20" sqref="B20"/>
      <selection pane="bottomLeft" activeCell="B20" sqref="B20"/>
      <selection pane="bottomRight" activeCell="G270" sqref="G270"/>
    </sheetView>
  </sheetViews>
  <sheetFormatPr defaultColWidth="9.140625" defaultRowHeight="15" zeroHeight="1" outlineLevelRow="2"/>
  <cols>
    <col min="1" max="1" width="7.7109375" style="135" customWidth="1"/>
    <col min="2" max="2" width="42.7109375" style="134" customWidth="1"/>
    <col min="3" max="3" width="18.57421875" style="133" customWidth="1"/>
    <col min="4" max="5" width="17.7109375" style="133" hidden="1" customWidth="1"/>
    <col min="6" max="7" width="18.57421875" style="133" customWidth="1" collapsed="1"/>
    <col min="8" max="9" width="17.7109375" style="133" hidden="1" customWidth="1"/>
    <col min="10" max="10" width="18.57421875" style="133" customWidth="1"/>
    <col min="11" max="11" width="3.28125" style="133" customWidth="1"/>
    <col min="12" max="12" width="5.7109375" style="336" customWidth="1"/>
    <col min="13" max="13" width="5.7109375" style="337" customWidth="1"/>
    <col min="14" max="14" width="5.7109375" style="195" customWidth="1"/>
    <col min="15" max="15" width="15.7109375" style="131" customWidth="1"/>
    <col min="16" max="21" width="9.140625" style="131" customWidth="1"/>
    <col min="22" max="22" width="12.57421875" style="131" bestFit="1" customWidth="1"/>
    <col min="23" max="16384" width="9.140625" style="131" customWidth="1"/>
  </cols>
  <sheetData>
    <row r="1" ht="15.75" outlineLevel="1">
      <c r="A1" s="264" t="str">
        <f>'Danh mục'!B3</f>
        <v>CÔNG TY CP ĐẦU TƯ THIẾT BỊ VÀ XÂY LẮP ĐIỆN THIÊN TRƯỜNG</v>
      </c>
    </row>
    <row r="2" spans="1:11" ht="15" outlineLevel="1">
      <c r="A2" s="310" t="s">
        <v>519</v>
      </c>
      <c r="B2" s="196"/>
      <c r="J2" s="42"/>
      <c r="K2" s="42"/>
    </row>
    <row r="3" spans="1:11" ht="15.75" outlineLevel="1" thickBot="1">
      <c r="A3" s="37"/>
      <c r="B3" s="199"/>
      <c r="C3" s="232"/>
      <c r="D3" s="232"/>
      <c r="E3" s="232"/>
      <c r="F3" s="232"/>
      <c r="G3" s="232"/>
      <c r="H3" s="232"/>
      <c r="I3" s="232"/>
      <c r="J3" s="232"/>
      <c r="K3" s="63"/>
    </row>
    <row r="4" spans="1:11" ht="15.75" outlineLevel="1" thickBot="1">
      <c r="A4" s="263"/>
      <c r="C4" s="234" t="str">
        <f>'Danh mục'!B18</f>
        <v>Kỳ này</v>
      </c>
      <c r="D4" s="356"/>
      <c r="E4" s="231"/>
      <c r="F4" s="233"/>
      <c r="G4" s="235" t="str">
        <f>'Danh mục'!B20</f>
        <v>Kỳ trước</v>
      </c>
      <c r="H4" s="231"/>
      <c r="I4" s="231"/>
      <c r="J4" s="230"/>
      <c r="K4" s="327"/>
    </row>
    <row r="5" spans="1:5" ht="18.75" outlineLevel="1">
      <c r="A5" s="236" t="s">
        <v>1167</v>
      </c>
      <c r="D5" s="131"/>
      <c r="E5" s="63"/>
    </row>
    <row r="6" spans="2:13" ht="15.75" thickBot="1">
      <c r="B6" s="135"/>
      <c r="C6" s="194"/>
      <c r="D6" s="194"/>
      <c r="E6" s="194"/>
      <c r="F6" s="194"/>
      <c r="G6" s="194"/>
      <c r="H6" s="194"/>
      <c r="I6" s="194"/>
      <c r="J6" s="194"/>
      <c r="K6" s="194"/>
      <c r="L6" s="338"/>
      <c r="M6" s="339"/>
    </row>
    <row r="7" spans="1:13" ht="15" outlineLevel="1">
      <c r="A7" s="210" t="s">
        <v>955</v>
      </c>
      <c r="B7" s="211" t="s">
        <v>1166</v>
      </c>
      <c r="C7" s="245" t="s">
        <v>380</v>
      </c>
      <c r="D7" s="245" t="s">
        <v>199</v>
      </c>
      <c r="E7" s="245" t="s">
        <v>200</v>
      </c>
      <c r="F7" s="245" t="s">
        <v>381</v>
      </c>
      <c r="G7" s="245" t="s">
        <v>380</v>
      </c>
      <c r="H7" s="245" t="s">
        <v>199</v>
      </c>
      <c r="I7" s="245" t="s">
        <v>200</v>
      </c>
      <c r="J7" s="212" t="s">
        <v>381</v>
      </c>
      <c r="K7" s="328"/>
      <c r="L7" s="338" t="s">
        <v>1254</v>
      </c>
      <c r="M7" s="339"/>
    </row>
    <row r="8" spans="1:14" ht="15" outlineLevel="2">
      <c r="A8" s="204">
        <v>1</v>
      </c>
      <c r="B8" s="202">
        <v>2</v>
      </c>
      <c r="C8" s="246">
        <v>3</v>
      </c>
      <c r="D8" s="246">
        <v>4</v>
      </c>
      <c r="E8" s="246">
        <v>5</v>
      </c>
      <c r="F8" s="246">
        <v>6</v>
      </c>
      <c r="G8" s="246">
        <v>7</v>
      </c>
      <c r="H8" s="246">
        <v>8</v>
      </c>
      <c r="I8" s="246">
        <v>9</v>
      </c>
      <c r="J8" s="246">
        <v>10</v>
      </c>
      <c r="K8" s="329"/>
      <c r="L8" s="338" t="s">
        <v>1254</v>
      </c>
      <c r="M8" s="340"/>
      <c r="N8" s="191"/>
    </row>
    <row r="9" spans="1:14" ht="15" outlineLevel="2">
      <c r="A9" s="205"/>
      <c r="B9" s="188"/>
      <c r="C9" s="247"/>
      <c r="D9" s="247"/>
      <c r="E9" s="247"/>
      <c r="F9" s="247"/>
      <c r="G9" s="247"/>
      <c r="H9" s="247"/>
      <c r="I9" s="247"/>
      <c r="J9" s="289"/>
      <c r="K9" s="42"/>
      <c r="L9" s="338"/>
      <c r="M9" s="340"/>
      <c r="N9" s="191"/>
    </row>
    <row r="10" spans="1:14" ht="15" outlineLevel="2">
      <c r="A10" s="206">
        <v>100</v>
      </c>
      <c r="B10" s="138" t="s">
        <v>145</v>
      </c>
      <c r="C10" s="248">
        <f>SUBTOTAL(9,C11:C66)</f>
        <v>34490169868</v>
      </c>
      <c r="D10" s="248">
        <f aca="true" t="shared" si="0" ref="D10:J10">SUBTOTAL(9,D11:D66)</f>
        <v>0</v>
      </c>
      <c r="E10" s="248">
        <f t="shared" si="0"/>
        <v>0</v>
      </c>
      <c r="F10" s="248">
        <f t="shared" si="0"/>
        <v>34490169868</v>
      </c>
      <c r="G10" s="248">
        <f>G12+G19+G25+G38+G51</f>
        <v>39073962096</v>
      </c>
      <c r="H10" s="248">
        <f t="shared" si="0"/>
        <v>0</v>
      </c>
      <c r="I10" s="248">
        <f t="shared" si="0"/>
        <v>0</v>
      </c>
      <c r="J10" s="290">
        <f t="shared" si="0"/>
        <v>39073962096</v>
      </c>
      <c r="K10" s="90"/>
      <c r="L10" s="338" t="s">
        <v>34</v>
      </c>
      <c r="M10" s="340"/>
      <c r="N10" s="191"/>
    </row>
    <row r="11" spans="1:14" ht="15" outlineLevel="2">
      <c r="A11" s="205"/>
      <c r="B11" s="198"/>
      <c r="C11" s="247"/>
      <c r="D11" s="247"/>
      <c r="E11" s="247"/>
      <c r="F11" s="247"/>
      <c r="G11" s="247"/>
      <c r="H11" s="247"/>
      <c r="I11" s="247"/>
      <c r="J11" s="289"/>
      <c r="K11" s="42"/>
      <c r="L11" s="338" t="s">
        <v>1254</v>
      </c>
      <c r="M11" s="340"/>
      <c r="N11" s="191"/>
    </row>
    <row r="12" spans="1:14" ht="28.5" outlineLevel="2">
      <c r="A12" s="206">
        <v>110</v>
      </c>
      <c r="B12" s="140" t="s">
        <v>194</v>
      </c>
      <c r="C12" s="248">
        <f>SUBTOTAL(9,C13:C18)</f>
        <v>807895454</v>
      </c>
      <c r="D12" s="248">
        <f aca="true" t="shared" si="1" ref="D12:J12">SUBTOTAL(9,D13:D18)</f>
        <v>0</v>
      </c>
      <c r="E12" s="248">
        <f t="shared" si="1"/>
        <v>0</v>
      </c>
      <c r="F12" s="248">
        <f t="shared" si="1"/>
        <v>807895454</v>
      </c>
      <c r="G12" s="248">
        <f>SUBTOTAL(9,G13:G18)</f>
        <v>3270748608</v>
      </c>
      <c r="H12" s="248">
        <f t="shared" si="1"/>
        <v>0</v>
      </c>
      <c r="I12" s="248">
        <f t="shared" si="1"/>
        <v>0</v>
      </c>
      <c r="J12" s="290">
        <f t="shared" si="1"/>
        <v>3270748608</v>
      </c>
      <c r="K12" s="90"/>
      <c r="L12" s="338" t="s">
        <v>34</v>
      </c>
      <c r="M12" s="340"/>
      <c r="N12" s="191"/>
    </row>
    <row r="13" spans="1:14" ht="15" outlineLevel="2">
      <c r="A13" s="205">
        <v>111</v>
      </c>
      <c r="B13" s="184" t="s">
        <v>382</v>
      </c>
      <c r="C13" s="249">
        <f>SUBTOTAL(9,C14:C16)</f>
        <v>807895454</v>
      </c>
      <c r="D13" s="249">
        <f aca="true" t="shared" si="2" ref="D13:J13">SUBTOTAL(9,D14:D16)</f>
        <v>0</v>
      </c>
      <c r="E13" s="249">
        <f t="shared" si="2"/>
        <v>0</v>
      </c>
      <c r="F13" s="249">
        <f>SUBTOTAL(9,F14:F16)</f>
        <v>807895454</v>
      </c>
      <c r="G13" s="249">
        <f>SUBTOTAL(9,G14:G16)</f>
        <v>3270748608</v>
      </c>
      <c r="H13" s="249">
        <f t="shared" si="2"/>
        <v>0</v>
      </c>
      <c r="I13" s="249">
        <f t="shared" si="2"/>
        <v>0</v>
      </c>
      <c r="J13" s="291">
        <f t="shared" si="2"/>
        <v>3270748608</v>
      </c>
      <c r="K13" s="330"/>
      <c r="L13" s="338" t="s">
        <v>34</v>
      </c>
      <c r="M13" s="339"/>
      <c r="N13" s="191"/>
    </row>
    <row r="14" spans="1:14" s="434" customFormat="1" ht="15" outlineLevel="2">
      <c r="A14" s="426" t="s">
        <v>390</v>
      </c>
      <c r="B14" s="427" t="s">
        <v>1204</v>
      </c>
      <c r="C14" s="759">
        <v>102724004</v>
      </c>
      <c r="D14" s="428">
        <f>SUMIF('Điều chỉnh'!$F$10:$F$44,$M14,'Điều chỉnh'!$E$10:$E$44)</f>
        <v>0</v>
      </c>
      <c r="E14" s="428">
        <f>SUMIF('Điều chỉnh'!$G$10:$G$44,$M14,'Điều chỉnh'!$E$10:$E$44)</f>
        <v>0</v>
      </c>
      <c r="F14" s="428">
        <f>C14+D14-E14</f>
        <v>102724004</v>
      </c>
      <c r="G14" s="759">
        <v>96810053</v>
      </c>
      <c r="H14" s="428">
        <f>SUMIF('Điều chỉnh'!$F$49:$F$71,'Tổng hợp'!$M14,'Điều chỉnh'!$E$49:$E$71)</f>
        <v>0</v>
      </c>
      <c r="I14" s="428">
        <f>SUMIF('Điều chỉnh'!$G$49:$G$71,'Tổng hợp'!$M14,'Điều chỉnh'!$E$49:$E$71)</f>
        <v>0</v>
      </c>
      <c r="J14" s="429">
        <f>G14+H14-I14</f>
        <v>96810053</v>
      </c>
      <c r="K14" s="430"/>
      <c r="L14" s="431" t="s">
        <v>55</v>
      </c>
      <c r="M14" s="432">
        <v>111</v>
      </c>
      <c r="N14" s="433"/>
    </row>
    <row r="15" spans="1:14" s="434" customFormat="1" ht="15" outlineLevel="2">
      <c r="A15" s="426" t="s">
        <v>391</v>
      </c>
      <c r="B15" s="427" t="s">
        <v>388</v>
      </c>
      <c r="C15" s="781">
        <v>705171450</v>
      </c>
      <c r="D15" s="428">
        <f>SUMIF('Điều chỉnh'!$F$10:$F$44,$M15,'Điều chỉnh'!$E$10:$E$44)</f>
        <v>0</v>
      </c>
      <c r="E15" s="428">
        <f>SUMIF('Điều chỉnh'!$G$10:$G$44,$M15,'Điều chỉnh'!$E$10:$E$44)</f>
        <v>0</v>
      </c>
      <c r="F15" s="428">
        <f>C15+D15-E15</f>
        <v>705171450</v>
      </c>
      <c r="G15" s="781">
        <v>3173938555</v>
      </c>
      <c r="H15" s="428">
        <f>SUMIF('Điều chỉnh'!$F$49:$F$71,'Tổng hợp'!$M15,'Điều chỉnh'!$E$49:$E$71)</f>
        <v>0</v>
      </c>
      <c r="I15" s="428">
        <f>SUMIF('Điều chỉnh'!$G$49:$G$71,'Tổng hợp'!$M15,'Điều chỉnh'!$E$49:$E$71)</f>
        <v>0</v>
      </c>
      <c r="J15" s="429">
        <f>G15+H15-I15</f>
        <v>3173938555</v>
      </c>
      <c r="K15" s="430"/>
      <c r="L15" s="431" t="s">
        <v>55</v>
      </c>
      <c r="M15" s="432">
        <v>112</v>
      </c>
      <c r="N15" s="433"/>
    </row>
    <row r="16" spans="1:14" s="434" customFormat="1" ht="15" outlineLevel="2">
      <c r="A16" s="426" t="s">
        <v>429</v>
      </c>
      <c r="B16" s="427" t="s">
        <v>389</v>
      </c>
      <c r="C16" s="428">
        <v>0</v>
      </c>
      <c r="D16" s="428">
        <f>SUMIF('Điều chỉnh'!$F$10:$F$44,$M16,'Điều chỉnh'!$E$10:$E$44)</f>
        <v>0</v>
      </c>
      <c r="E16" s="428">
        <f>SUMIF('Điều chỉnh'!$G$10:$G$44,$M16,'Điều chỉnh'!$E$10:$E$44)</f>
        <v>0</v>
      </c>
      <c r="F16" s="428">
        <f>C16+D16-E16</f>
        <v>0</v>
      </c>
      <c r="G16" s="428"/>
      <c r="H16" s="428">
        <f>SUMIF('Điều chỉnh'!$F$49:$F$71,'Tổng hợp'!$M16,'Điều chỉnh'!$E$49:$E$71)</f>
        <v>0</v>
      </c>
      <c r="I16" s="428">
        <f>SUMIF('Điều chỉnh'!$G$49:$G$71,'Tổng hợp'!$M16,'Điều chỉnh'!$E$49:$E$71)</f>
        <v>0</v>
      </c>
      <c r="J16" s="429">
        <f>G16+H16-I16</f>
        <v>0</v>
      </c>
      <c r="K16" s="430"/>
      <c r="L16" s="431" t="s">
        <v>55</v>
      </c>
      <c r="M16" s="432">
        <v>113</v>
      </c>
      <c r="N16" s="433"/>
    </row>
    <row r="17" spans="1:14" ht="15" outlineLevel="2">
      <c r="A17" s="205">
        <v>112</v>
      </c>
      <c r="B17" s="184" t="s">
        <v>146</v>
      </c>
      <c r="C17" s="249"/>
      <c r="D17" s="249">
        <f>SUMIF('Điều chỉnh'!$F$10:$F$44,$M17,'Điều chỉnh'!$E$10:$E$44)</f>
        <v>0</v>
      </c>
      <c r="E17" s="249">
        <f>SUMIF('Điều chỉnh'!$G$10:$G$44,$M17,'Điều chỉnh'!$E$10:$E$44)</f>
        <v>0</v>
      </c>
      <c r="F17" s="249">
        <f>C17+D17-E17</f>
        <v>0</v>
      </c>
      <c r="G17" s="249"/>
      <c r="H17" s="249">
        <f>SUMIF('Điều chỉnh'!$F$49:$F$71,'Tổng hợp'!$M17,'Điều chỉnh'!$E$49:$E$71)</f>
        <v>0</v>
      </c>
      <c r="I17" s="249">
        <f>SUMIF('Điều chỉnh'!$G$49:$G$71,'Tổng hợp'!$M17,'Điều chỉnh'!$E$49:$E$71)</f>
        <v>0</v>
      </c>
      <c r="J17" s="291">
        <f>G17+H17-I17</f>
        <v>0</v>
      </c>
      <c r="K17" s="330"/>
      <c r="L17" s="338" t="s">
        <v>55</v>
      </c>
      <c r="M17" s="339" t="s">
        <v>452</v>
      </c>
      <c r="N17" s="191"/>
    </row>
    <row r="18" spans="1:14" ht="15" outlineLevel="2">
      <c r="A18" s="205"/>
      <c r="B18" s="198"/>
      <c r="C18" s="247"/>
      <c r="D18" s="247"/>
      <c r="E18" s="247"/>
      <c r="F18" s="247"/>
      <c r="G18" s="247"/>
      <c r="H18" s="247"/>
      <c r="I18" s="247"/>
      <c r="J18" s="289"/>
      <c r="K18" s="42"/>
      <c r="L18" s="338" t="s">
        <v>1254</v>
      </c>
      <c r="M18" s="340"/>
      <c r="N18" s="191"/>
    </row>
    <row r="19" spans="1:14" ht="28.5" outlineLevel="2">
      <c r="A19" s="206">
        <v>120</v>
      </c>
      <c r="B19" s="140" t="s">
        <v>193</v>
      </c>
      <c r="C19" s="248">
        <f>SUBTOTAL(9,C20:C24)</f>
        <v>0</v>
      </c>
      <c r="D19" s="248">
        <f aca="true" t="shared" si="3" ref="D19:J19">SUBTOTAL(9,D20:D24)</f>
        <v>0</v>
      </c>
      <c r="E19" s="248">
        <f t="shared" si="3"/>
        <v>0</v>
      </c>
      <c r="F19" s="248">
        <f t="shared" si="3"/>
        <v>0</v>
      </c>
      <c r="G19" s="248">
        <f>SUBTOTAL(9,G20:G24)</f>
        <v>0</v>
      </c>
      <c r="H19" s="248">
        <f t="shared" si="3"/>
        <v>0</v>
      </c>
      <c r="I19" s="248">
        <f t="shared" si="3"/>
        <v>0</v>
      </c>
      <c r="J19" s="290">
        <f t="shared" si="3"/>
        <v>0</v>
      </c>
      <c r="K19" s="90"/>
      <c r="L19" s="338" t="s">
        <v>34</v>
      </c>
      <c r="M19" s="340"/>
      <c r="N19" s="191"/>
    </row>
    <row r="20" spans="1:14" ht="15" outlineLevel="2">
      <c r="A20" s="205">
        <v>121</v>
      </c>
      <c r="B20" s="184" t="s">
        <v>147</v>
      </c>
      <c r="C20" s="249">
        <f>SUBTOTAL(9,C21:C22)</f>
        <v>0</v>
      </c>
      <c r="D20" s="249">
        <f aca="true" t="shared" si="4" ref="D20:J20">SUBTOTAL(9,D21:D22)</f>
        <v>0</v>
      </c>
      <c r="E20" s="249">
        <f t="shared" si="4"/>
        <v>0</v>
      </c>
      <c r="F20" s="249">
        <f t="shared" si="4"/>
        <v>0</v>
      </c>
      <c r="G20" s="249">
        <f>SUBTOTAL(9,G21:G22)</f>
        <v>0</v>
      </c>
      <c r="H20" s="249">
        <f t="shared" si="4"/>
        <v>0</v>
      </c>
      <c r="I20" s="249">
        <f t="shared" si="4"/>
        <v>0</v>
      </c>
      <c r="J20" s="291">
        <f t="shared" si="4"/>
        <v>0</v>
      </c>
      <c r="K20" s="330"/>
      <c r="L20" s="338" t="s">
        <v>34</v>
      </c>
      <c r="M20" s="339"/>
      <c r="N20" s="191"/>
    </row>
    <row r="21" spans="1:14" ht="15" outlineLevel="2">
      <c r="A21" s="207" t="s">
        <v>430</v>
      </c>
      <c r="B21" s="237" t="s">
        <v>432</v>
      </c>
      <c r="C21" s="250"/>
      <c r="D21" s="250">
        <f>SUMIF('Điều chỉnh'!$F$10:$F$44,$M21,'Điều chỉnh'!$E$10:$E$44)</f>
        <v>0</v>
      </c>
      <c r="E21" s="250">
        <f>SUMIF('Điều chỉnh'!$G$10:$G$44,$M21,'Điều chỉnh'!$E$10:$E$44)</f>
        <v>0</v>
      </c>
      <c r="F21" s="250">
        <f>C21+D21-E21</f>
        <v>0</v>
      </c>
      <c r="G21" s="250"/>
      <c r="H21" s="250">
        <f>SUMIF('Điều chỉnh'!$F$49:$F$71,'Tổng hợp'!$M21,'Điều chỉnh'!$E$49:$E$71)</f>
        <v>0</v>
      </c>
      <c r="I21" s="250">
        <f>SUMIF('Điều chỉnh'!$G$49:$G$71,'Tổng hợp'!$M21,'Điều chỉnh'!$E$49:$E$71)</f>
        <v>0</v>
      </c>
      <c r="J21" s="292">
        <f>G21+H21-I21</f>
        <v>0</v>
      </c>
      <c r="K21" s="331"/>
      <c r="L21" s="338" t="s">
        <v>55</v>
      </c>
      <c r="M21" s="339">
        <v>121</v>
      </c>
      <c r="N21" s="191"/>
    </row>
    <row r="22" spans="1:14" ht="15" outlineLevel="2">
      <c r="A22" s="207" t="s">
        <v>431</v>
      </c>
      <c r="B22" s="237" t="s">
        <v>433</v>
      </c>
      <c r="C22" s="695"/>
      <c r="D22" s="250">
        <f>SUMIF('Điều chỉnh'!$F$10:$F$44,$M22,'Điều chỉnh'!$E$10:$E$44)</f>
        <v>0</v>
      </c>
      <c r="E22" s="250">
        <f>SUMIF('Điều chỉnh'!$G$10:$G$44,$M22,'Điều chỉnh'!$E$10:$E$44)</f>
        <v>0</v>
      </c>
      <c r="F22" s="250">
        <f>C22+D22-E22</f>
        <v>0</v>
      </c>
      <c r="G22" s="250"/>
      <c r="H22" s="250">
        <f>SUMIF('Điều chỉnh'!$F$49:$F$71,'Tổng hợp'!$M22,'Điều chỉnh'!$E$49:$E$71)</f>
        <v>0</v>
      </c>
      <c r="I22" s="250">
        <f>SUMIF('Điều chỉnh'!$G$49:$G$71,'Tổng hợp'!$M22,'Điều chỉnh'!$E$49:$E$71)</f>
        <v>0</v>
      </c>
      <c r="J22" s="292">
        <f>G22+H22-I22</f>
        <v>0</v>
      </c>
      <c r="K22" s="331"/>
      <c r="L22" s="338" t="s">
        <v>55</v>
      </c>
      <c r="M22" s="339">
        <v>128</v>
      </c>
      <c r="N22" s="191"/>
    </row>
    <row r="23" spans="1:14" ht="30" outlineLevel="2">
      <c r="A23" s="205">
        <v>129</v>
      </c>
      <c r="B23" s="184" t="s">
        <v>1035</v>
      </c>
      <c r="C23" s="249"/>
      <c r="D23" s="249">
        <f>SUMIF('Điều chỉnh'!$F$10:$F$44,$M23,'Điều chỉnh'!$E$10:$E$44)</f>
        <v>0</v>
      </c>
      <c r="E23" s="249">
        <f>SUMIF('Điều chỉnh'!$G$10:$G$44,$M23,'Điều chỉnh'!$E$10:$E$44)</f>
        <v>0</v>
      </c>
      <c r="F23" s="249">
        <f>C23+D23-E23</f>
        <v>0</v>
      </c>
      <c r="G23" s="249"/>
      <c r="H23" s="249">
        <f>SUMIF('Điều chỉnh'!$F$49:$F$71,'Tổng hợp'!$M23,'Điều chỉnh'!$E$49:$E$71)</f>
        <v>0</v>
      </c>
      <c r="I23" s="249">
        <f>SUMIF('Điều chỉnh'!$G$49:$G$71,'Tổng hợp'!$M23,'Điều chỉnh'!$E$49:$E$71)</f>
        <v>0</v>
      </c>
      <c r="J23" s="291">
        <f>G23+H23-I23</f>
        <v>0</v>
      </c>
      <c r="K23" s="330"/>
      <c r="L23" s="338" t="s">
        <v>55</v>
      </c>
      <c r="M23" s="339">
        <v>129</v>
      </c>
      <c r="N23" s="191"/>
    </row>
    <row r="24" spans="1:14" ht="15" outlineLevel="2">
      <c r="A24" s="205"/>
      <c r="B24" s="198"/>
      <c r="C24" s="247"/>
      <c r="D24" s="247"/>
      <c r="E24" s="247"/>
      <c r="F24" s="247"/>
      <c r="G24" s="247"/>
      <c r="H24" s="247"/>
      <c r="I24" s="247"/>
      <c r="J24" s="289"/>
      <c r="K24" s="42"/>
      <c r="L24" s="338" t="s">
        <v>1254</v>
      </c>
      <c r="M24" s="340"/>
      <c r="N24" s="191"/>
    </row>
    <row r="25" spans="1:14" ht="15" outlineLevel="2">
      <c r="A25" s="206">
        <v>130</v>
      </c>
      <c r="B25" s="139" t="s">
        <v>1036</v>
      </c>
      <c r="C25" s="678">
        <f>SUBTOTAL(9,C26:C37)</f>
        <v>11675839391</v>
      </c>
      <c r="D25" s="248">
        <f aca="true" t="shared" si="5" ref="D25:J25">SUBTOTAL(9,D26:D37)</f>
        <v>0</v>
      </c>
      <c r="E25" s="248">
        <f t="shared" si="5"/>
        <v>0</v>
      </c>
      <c r="F25" s="248">
        <f t="shared" si="5"/>
        <v>11675839391</v>
      </c>
      <c r="G25" s="678">
        <f>G26+G27+G28+G29+G30+G36</f>
        <v>14074700783</v>
      </c>
      <c r="H25" s="248">
        <f t="shared" si="5"/>
        <v>0</v>
      </c>
      <c r="I25" s="248">
        <f t="shared" si="5"/>
        <v>0</v>
      </c>
      <c r="J25" s="290">
        <f t="shared" si="5"/>
        <v>14074700783</v>
      </c>
      <c r="K25" s="90"/>
      <c r="L25" s="338" t="s">
        <v>34</v>
      </c>
      <c r="M25" s="340"/>
      <c r="N25" s="191"/>
    </row>
    <row r="26" spans="1:14" ht="15" outlineLevel="2">
      <c r="A26" s="205">
        <v>131</v>
      </c>
      <c r="B26" s="185" t="s">
        <v>148</v>
      </c>
      <c r="C26" s="760">
        <v>9931367000</v>
      </c>
      <c r="D26" s="249">
        <f>SUMIF('Điều chỉnh'!$F$10:$F$44,$M26,'Điều chỉnh'!$E$10:$E$44)</f>
        <v>0</v>
      </c>
      <c r="E26" s="249">
        <f>SUMIF('Điều chỉnh'!$G$10:$G$44,$M26,'Điều chỉnh'!$E$10:$E$44)</f>
        <v>0</v>
      </c>
      <c r="F26" s="249">
        <f aca="true" t="shared" si="6" ref="F26:F36">C26+D26-E26</f>
        <v>9931367000</v>
      </c>
      <c r="G26" s="760">
        <v>13790457147</v>
      </c>
      <c r="H26" s="249">
        <f>SUMIF('Điều chỉnh'!$F$49:$F$71,'Tổng hợp'!$M26,'Điều chỉnh'!$E$49:$E$71)</f>
        <v>0</v>
      </c>
      <c r="I26" s="249">
        <f>SUMIF('Điều chỉnh'!$G$49:$G$71,'Tổng hợp'!$M26,'Điều chỉnh'!$E$49:$E$71)</f>
        <v>0</v>
      </c>
      <c r="J26" s="291">
        <f aca="true" t="shared" si="7" ref="J26:J36">G26+H26-I26</f>
        <v>13790457147</v>
      </c>
      <c r="K26" s="330"/>
      <c r="L26" s="338" t="s">
        <v>55</v>
      </c>
      <c r="M26" s="339">
        <v>131</v>
      </c>
      <c r="N26" s="191"/>
    </row>
    <row r="27" spans="1:14" ht="15" outlineLevel="2">
      <c r="A27" s="205">
        <v>132</v>
      </c>
      <c r="B27" s="185" t="s">
        <v>149</v>
      </c>
      <c r="C27" s="760">
        <v>1744472391</v>
      </c>
      <c r="D27" s="249">
        <f>SUMIF('Điều chỉnh'!$F$10:$F$44,$M27,'Điều chỉnh'!$E$10:$E$44)</f>
        <v>0</v>
      </c>
      <c r="E27" s="249">
        <f>SUMIF('Điều chỉnh'!$G$10:$G$44,$M27,'Điều chỉnh'!$E$10:$E$44)</f>
        <v>0</v>
      </c>
      <c r="F27" s="249">
        <f t="shared" si="6"/>
        <v>1744472391</v>
      </c>
      <c r="G27" s="760">
        <v>503618586</v>
      </c>
      <c r="H27" s="249">
        <f>SUMIF('Điều chỉnh'!$F$49:$F$71,'Tổng hợp'!$M27,'Điều chỉnh'!$E$49:$E$71)</f>
        <v>0</v>
      </c>
      <c r="I27" s="249">
        <f>SUMIF('Điều chỉnh'!$G$49:$G$71,'Tổng hợp'!$M27,'Điều chỉnh'!$E$49:$E$71)</f>
        <v>0</v>
      </c>
      <c r="J27" s="291">
        <f t="shared" si="7"/>
        <v>503618586</v>
      </c>
      <c r="K27" s="330"/>
      <c r="L27" s="338" t="s">
        <v>55</v>
      </c>
      <c r="M27" s="339" t="s">
        <v>1230</v>
      </c>
      <c r="N27" s="191"/>
    </row>
    <row r="28" spans="1:14" ht="15" outlineLevel="2">
      <c r="A28" s="205">
        <v>133</v>
      </c>
      <c r="B28" s="185" t="s">
        <v>1038</v>
      </c>
      <c r="C28" s="719"/>
      <c r="D28" s="249">
        <f>SUMIF('Điều chỉnh'!$F$10:$F$44,$M28,'Điều chỉnh'!$E$10:$E$44)</f>
        <v>0</v>
      </c>
      <c r="E28" s="249">
        <f>SUMIF('Điều chỉnh'!$G$10:$G$44,$M28,'Điều chỉnh'!$E$10:$E$44)</f>
        <v>0</v>
      </c>
      <c r="F28" s="249">
        <f t="shared" si="6"/>
        <v>0</v>
      </c>
      <c r="G28" s="719"/>
      <c r="H28" s="249">
        <f>SUMIF('Điều chỉnh'!$F$49:$F$71,'Tổng hợp'!$M28,'Điều chỉnh'!$E$49:$E$71)</f>
        <v>0</v>
      </c>
      <c r="I28" s="249">
        <f>SUMIF('Điều chỉnh'!$G$49:$G$71,'Tổng hợp'!$M28,'Điều chỉnh'!$E$49:$E$71)</f>
        <v>0</v>
      </c>
      <c r="J28" s="291">
        <f t="shared" si="7"/>
        <v>0</v>
      </c>
      <c r="K28" s="330"/>
      <c r="L28" s="338" t="s">
        <v>55</v>
      </c>
      <c r="M28" s="339">
        <v>1368</v>
      </c>
      <c r="N28" s="191"/>
    </row>
    <row r="29" spans="1:14" ht="30" outlineLevel="2">
      <c r="A29" s="205">
        <v>134</v>
      </c>
      <c r="B29" s="185" t="s">
        <v>423</v>
      </c>
      <c r="C29" s="247"/>
      <c r="D29" s="247">
        <f>SUMIF('Điều chỉnh'!$F$10:$F$44,$M29,'Điều chỉnh'!$E$10:$E$44)</f>
        <v>0</v>
      </c>
      <c r="E29" s="247">
        <f>SUMIF('Điều chỉnh'!$G$10:$G$44,$M29,'Điều chỉnh'!$E$10:$E$44)</f>
        <v>0</v>
      </c>
      <c r="F29" s="247">
        <f t="shared" si="6"/>
        <v>0</v>
      </c>
      <c r="G29" s="247"/>
      <c r="H29" s="247">
        <f>SUMIF('Điều chỉnh'!$F$49:$F$71,'Tổng hợp'!$M29,'Điều chỉnh'!$E$49:$E$71)</f>
        <v>0</v>
      </c>
      <c r="I29" s="247">
        <f>SUMIF('Điều chỉnh'!$G$49:$G$71,'Tổng hợp'!$M29,'Điều chỉnh'!$E$49:$E$71)</f>
        <v>0</v>
      </c>
      <c r="J29" s="289">
        <f t="shared" si="7"/>
        <v>0</v>
      </c>
      <c r="K29" s="42"/>
      <c r="L29" s="338" t="s">
        <v>55</v>
      </c>
      <c r="M29" s="339" t="s">
        <v>883</v>
      </c>
      <c r="N29" s="191"/>
    </row>
    <row r="30" spans="1:14" ht="15" outlineLevel="2">
      <c r="A30" s="205">
        <v>135</v>
      </c>
      <c r="B30" s="185" t="s">
        <v>150</v>
      </c>
      <c r="C30" s="249">
        <f>SUBTOTAL(9,C31:C35)</f>
        <v>0</v>
      </c>
      <c r="D30" s="249">
        <f aca="true" t="shared" si="8" ref="D30:J30">SUBTOTAL(9,D31:D35)</f>
        <v>0</v>
      </c>
      <c r="E30" s="249">
        <f t="shared" si="8"/>
        <v>0</v>
      </c>
      <c r="F30" s="249">
        <f t="shared" si="8"/>
        <v>0</v>
      </c>
      <c r="G30" s="249">
        <f>SUM(G31:G35)</f>
        <v>6140600</v>
      </c>
      <c r="H30" s="249">
        <f t="shared" si="8"/>
        <v>0</v>
      </c>
      <c r="I30" s="249">
        <f t="shared" si="8"/>
        <v>0</v>
      </c>
      <c r="J30" s="249">
        <f t="shared" si="8"/>
        <v>6140600</v>
      </c>
      <c r="K30" s="330"/>
      <c r="L30" s="338" t="s">
        <v>34</v>
      </c>
      <c r="M30" s="339"/>
      <c r="N30" s="191"/>
    </row>
    <row r="31" spans="1:14" ht="15" outlineLevel="2">
      <c r="A31" s="207"/>
      <c r="B31" s="186" t="s">
        <v>1177</v>
      </c>
      <c r="C31" s="250">
        <v>0</v>
      </c>
      <c r="D31" s="250">
        <f>SUMIF('Điều chỉnh'!$F$10:$F$44,$M31,'Điều chỉnh'!$E$10:$E$44)</f>
        <v>0</v>
      </c>
      <c r="E31" s="250">
        <f>SUMIF('Điều chỉnh'!$G$10:$G$44,$M31,'Điều chỉnh'!$E$10:$E$44)</f>
        <v>0</v>
      </c>
      <c r="F31" s="250">
        <f t="shared" si="6"/>
        <v>0</v>
      </c>
      <c r="G31" s="250">
        <v>0</v>
      </c>
      <c r="H31" s="250">
        <f>SUMIF('Điều chỉnh'!$F$49:$F$71,'Tổng hợp'!$M31,'Điều chỉnh'!$E$49:$E$71)</f>
        <v>0</v>
      </c>
      <c r="I31" s="250">
        <f>SUMIF('Điều chỉnh'!$G$49:$G$71,'Tổng hợp'!$M31,'Điều chỉnh'!$E$49:$E$71)</f>
        <v>0</v>
      </c>
      <c r="J31" s="292">
        <f>G31+H31-I31</f>
        <v>0</v>
      </c>
      <c r="K31" s="330"/>
      <c r="L31" s="338" t="s">
        <v>55</v>
      </c>
      <c r="M31" s="339">
        <v>1385</v>
      </c>
      <c r="N31" s="191"/>
    </row>
    <row r="32" spans="1:14" ht="30" outlineLevel="2">
      <c r="A32" s="207"/>
      <c r="B32" s="186" t="s">
        <v>1208</v>
      </c>
      <c r="C32" s="250"/>
      <c r="D32" s="250">
        <f>SUMIF('Điều chỉnh'!$F$10:$F$44,$M32,'Điều chỉnh'!$E$10:$E$44)</f>
        <v>0</v>
      </c>
      <c r="E32" s="250">
        <f>SUMIF('Điều chỉnh'!$G$10:$G$44,$M32,'Điều chỉnh'!$E$10:$E$44)</f>
        <v>0</v>
      </c>
      <c r="F32" s="250">
        <f>C32+D32-E32</f>
        <v>0</v>
      </c>
      <c r="G32" s="250"/>
      <c r="H32" s="250">
        <f>SUMIF('Điều chỉnh'!$F$49:$F$71,'Tổng hợp'!$M32,'Điều chỉnh'!$E$49:$E$71)</f>
        <v>0</v>
      </c>
      <c r="I32" s="250">
        <f>SUMIF('Điều chỉnh'!$G$49:$G$71,'Tổng hợp'!$M32,'Điều chỉnh'!$E$49:$E$71)</f>
        <v>0</v>
      </c>
      <c r="J32" s="292">
        <f>G32+H32-I32</f>
        <v>0</v>
      </c>
      <c r="K32" s="330"/>
      <c r="L32" s="338" t="s">
        <v>55</v>
      </c>
      <c r="M32" s="339"/>
      <c r="N32" s="191"/>
    </row>
    <row r="33" spans="1:14" ht="15" outlineLevel="2">
      <c r="A33" s="207"/>
      <c r="B33" s="186" t="s">
        <v>236</v>
      </c>
      <c r="C33" s="733"/>
      <c r="D33" s="250">
        <f>SUMIF('Điều chỉnh'!$F$10:$F$44,$M33,'Điều chỉnh'!$E$10:$E$44)</f>
        <v>0</v>
      </c>
      <c r="E33" s="250">
        <f>SUMIF('Điều chỉnh'!$G$10:$G$44,$M33,'Điều chỉnh'!$E$10:$E$44)</f>
        <v>0</v>
      </c>
      <c r="F33" s="250">
        <f>C33+D33-E33</f>
        <v>0</v>
      </c>
      <c r="G33" s="733">
        <v>2694675</v>
      </c>
      <c r="H33" s="250">
        <f>SUMIF('Điều chỉnh'!$F$49:$F$71,'Tổng hợp'!$M33,'Điều chỉnh'!$E$49:$E$71)</f>
        <v>0</v>
      </c>
      <c r="I33" s="250">
        <f>SUMIF('Điều chỉnh'!$G$49:$G$71,'Tổng hợp'!$M33,'Điều chỉnh'!$E$49:$E$71)</f>
        <v>0</v>
      </c>
      <c r="J33" s="292">
        <f>G33+H33-I33</f>
        <v>2694675</v>
      </c>
      <c r="K33" s="330"/>
      <c r="L33" s="338" t="s">
        <v>55</v>
      </c>
      <c r="M33" s="339">
        <v>1388</v>
      </c>
      <c r="N33" s="191"/>
    </row>
    <row r="34" spans="1:14" ht="15" outlineLevel="2">
      <c r="A34" s="207"/>
      <c r="B34" s="186" t="s">
        <v>1206</v>
      </c>
      <c r="C34" s="712"/>
      <c r="D34" s="250">
        <f>SUMIF('Điều chỉnh'!$F$10:$F$44,$M34,'Điều chỉnh'!$E$10:$E$44)</f>
        <v>0</v>
      </c>
      <c r="E34" s="250">
        <f>SUMIF('Điều chỉnh'!$G$10:$G$44,$M34,'Điều chỉnh'!$E$10:$E$44)</f>
        <v>0</v>
      </c>
      <c r="F34" s="250">
        <f>C34+D34-E34</f>
        <v>0</v>
      </c>
      <c r="G34" s="712"/>
      <c r="H34" s="250">
        <f>SUMIF('Điều chỉnh'!$F$49:$F$71,'Tổng hợp'!$M34,'Điều chỉnh'!$E$49:$E$71)</f>
        <v>0</v>
      </c>
      <c r="I34" s="250">
        <f>SUMIF('Điều chỉnh'!$G$49:$G$71,'Tổng hợp'!$M34,'Điều chỉnh'!$E$49:$E$71)</f>
        <v>0</v>
      </c>
      <c r="J34" s="292">
        <f>G34+H34-I34</f>
        <v>0</v>
      </c>
      <c r="K34" s="330"/>
      <c r="L34" s="338" t="s">
        <v>55</v>
      </c>
      <c r="M34" s="339" t="s">
        <v>1178</v>
      </c>
      <c r="N34" s="191"/>
    </row>
    <row r="35" spans="1:14" ht="15" outlineLevel="2">
      <c r="A35" s="207"/>
      <c r="B35" s="186" t="s">
        <v>1207</v>
      </c>
      <c r="C35" s="736"/>
      <c r="D35" s="250">
        <f>SUMIF('Điều chỉnh'!$F$10:$F$44,$M35,'Điều chỉnh'!$E$10:$E$44)</f>
        <v>0</v>
      </c>
      <c r="E35" s="250">
        <f>SUMIF('Điều chỉnh'!$G$10:$G$44,$M35,'Điều chỉnh'!$E$10:$E$44)</f>
        <v>0</v>
      </c>
      <c r="F35" s="250">
        <f>C35+D35-E35</f>
        <v>0</v>
      </c>
      <c r="G35" s="736">
        <v>3445925</v>
      </c>
      <c r="H35" s="250">
        <f>SUMIF('Điều chỉnh'!$F$49:$F$71,'Tổng hợp'!$M35,'Điều chỉnh'!$E$49:$E$71)</f>
        <v>0</v>
      </c>
      <c r="I35" s="250">
        <f>SUMIF('Điều chỉnh'!$G$49:$G$71,'Tổng hợp'!$M35,'Điều chỉnh'!$E$49:$E$71)</f>
        <v>0</v>
      </c>
      <c r="J35" s="292">
        <f>G35+H35-I35</f>
        <v>3445925</v>
      </c>
      <c r="K35" s="330"/>
      <c r="L35" s="338" t="s">
        <v>55</v>
      </c>
      <c r="M35" s="339" t="s">
        <v>1179</v>
      </c>
      <c r="N35" s="191"/>
    </row>
    <row r="36" spans="1:14" ht="30" outlineLevel="2">
      <c r="A36" s="205">
        <v>139</v>
      </c>
      <c r="B36" s="185" t="s">
        <v>1041</v>
      </c>
      <c r="C36" s="761"/>
      <c r="D36" s="249">
        <f>SUMIF('Điều chỉnh'!$F$10:$F$44,$M36,'Điều chỉnh'!$E$10:$E$44)</f>
        <v>0</v>
      </c>
      <c r="E36" s="249">
        <f>SUMIF('Điều chỉnh'!$G$10:$G$44,$M36,'Điều chỉnh'!$E$10:$E$44)</f>
        <v>0</v>
      </c>
      <c r="F36" s="249">
        <f t="shared" si="6"/>
        <v>0</v>
      </c>
      <c r="G36" s="760">
        <v>-225515550</v>
      </c>
      <c r="H36" s="249">
        <f>SUMIF('Điều chỉnh'!$F$49:$F$71,'Tổng hợp'!$M36,'Điều chỉnh'!$E$49:$E$71)</f>
        <v>0</v>
      </c>
      <c r="I36" s="249">
        <f>SUMIF('Điều chỉnh'!$G$49:$G$71,'Tổng hợp'!$M36,'Điều chỉnh'!$E$49:$E$71)</f>
        <v>0</v>
      </c>
      <c r="J36" s="291">
        <f t="shared" si="7"/>
        <v>-225515550</v>
      </c>
      <c r="K36" s="330"/>
      <c r="L36" s="338" t="s">
        <v>55</v>
      </c>
      <c r="M36" s="339">
        <v>139</v>
      </c>
      <c r="N36" s="191"/>
    </row>
    <row r="37" spans="1:14" ht="15" outlineLevel="2">
      <c r="A37" s="205"/>
      <c r="B37" s="198"/>
      <c r="C37" s="247"/>
      <c r="D37" s="247"/>
      <c r="E37" s="247"/>
      <c r="F37" s="247"/>
      <c r="G37" s="247"/>
      <c r="H37" s="247"/>
      <c r="I37" s="247"/>
      <c r="J37" s="289"/>
      <c r="K37" s="42"/>
      <c r="L37" s="338" t="s">
        <v>1254</v>
      </c>
      <c r="M37" s="340"/>
      <c r="N37" s="191"/>
    </row>
    <row r="38" spans="1:14" ht="15" outlineLevel="2">
      <c r="A38" s="206">
        <v>140</v>
      </c>
      <c r="B38" s="139" t="s">
        <v>1143</v>
      </c>
      <c r="C38" s="248">
        <f>SUBTOTAL(9,C39:C50)</f>
        <v>22006435023</v>
      </c>
      <c r="D38" s="248">
        <f aca="true" t="shared" si="9" ref="D38:J38">SUBTOTAL(9,D39:D50)</f>
        <v>0</v>
      </c>
      <c r="E38" s="248">
        <f t="shared" si="9"/>
        <v>0</v>
      </c>
      <c r="F38" s="248">
        <f t="shared" si="9"/>
        <v>22006435023</v>
      </c>
      <c r="G38" s="248">
        <f>SUBTOTAL(9,G39:G50)</f>
        <v>21728512705</v>
      </c>
      <c r="H38" s="248">
        <f t="shared" si="9"/>
        <v>0</v>
      </c>
      <c r="I38" s="248">
        <f t="shared" si="9"/>
        <v>0</v>
      </c>
      <c r="J38" s="290">
        <f t="shared" si="9"/>
        <v>21728512705</v>
      </c>
      <c r="K38" s="90"/>
      <c r="L38" s="338" t="s">
        <v>34</v>
      </c>
      <c r="M38" s="340"/>
      <c r="N38" s="191"/>
    </row>
    <row r="39" spans="1:14" ht="15" outlineLevel="2">
      <c r="A39" s="205">
        <v>141</v>
      </c>
      <c r="B39" s="185" t="s">
        <v>151</v>
      </c>
      <c r="C39" s="249">
        <f>SUBTOTAL(9,C40:C48)</f>
        <v>22006435023</v>
      </c>
      <c r="D39" s="249">
        <f aca="true" t="shared" si="10" ref="D39:J39">SUBTOTAL(9,D40:D48)</f>
        <v>0</v>
      </c>
      <c r="E39" s="249">
        <f t="shared" si="10"/>
        <v>0</v>
      </c>
      <c r="F39" s="249">
        <f t="shared" si="10"/>
        <v>22006435023</v>
      </c>
      <c r="G39" s="249">
        <f>SUBTOTAL(9,G40:G48)</f>
        <v>21728512705</v>
      </c>
      <c r="H39" s="249">
        <f t="shared" si="10"/>
        <v>0</v>
      </c>
      <c r="I39" s="249">
        <f t="shared" si="10"/>
        <v>0</v>
      </c>
      <c r="J39" s="249">
        <f t="shared" si="10"/>
        <v>21728512705</v>
      </c>
      <c r="K39" s="330"/>
      <c r="L39" s="338" t="s">
        <v>34</v>
      </c>
      <c r="M39" s="339"/>
      <c r="N39" s="191"/>
    </row>
    <row r="40" spans="1:14" ht="15" outlineLevel="2">
      <c r="A40" s="207" t="s">
        <v>441</v>
      </c>
      <c r="B40" s="186" t="s">
        <v>434</v>
      </c>
      <c r="C40" s="250"/>
      <c r="D40" s="250">
        <f>SUMIF('Điều chỉnh'!$F$10:$F$44,$M40,'Điều chỉnh'!$E$10:$E$44)</f>
        <v>0</v>
      </c>
      <c r="E40" s="250">
        <f>SUMIF('Điều chỉnh'!$G$10:$G$44,$M40,'Điều chỉnh'!$E$10:$E$44)</f>
        <v>0</v>
      </c>
      <c r="F40" s="250">
        <f aca="true" t="shared" si="11" ref="F40:F49">C40+D40-E40</f>
        <v>0</v>
      </c>
      <c r="G40" s="250"/>
      <c r="H40" s="250">
        <f>SUMIF('Điều chỉnh'!$F$49:$F$71,'Tổng hợp'!$M40,'Điều chỉnh'!$E$49:$E$71)</f>
        <v>0</v>
      </c>
      <c r="I40" s="250">
        <f>SUMIF('Điều chỉnh'!$G$49:$G$71,'Tổng hợp'!$M40,'Điều chỉnh'!$E$49:$E$71)</f>
        <v>0</v>
      </c>
      <c r="J40" s="292">
        <f aca="true" t="shared" si="12" ref="J40:J49">G40+H40-I40</f>
        <v>0</v>
      </c>
      <c r="K40" s="331"/>
      <c r="L40" s="338" t="s">
        <v>55</v>
      </c>
      <c r="M40" s="339">
        <v>151</v>
      </c>
      <c r="N40" s="191"/>
    </row>
    <row r="41" spans="1:14" ht="15" outlineLevel="2">
      <c r="A41" s="207" t="s">
        <v>442</v>
      </c>
      <c r="B41" s="186" t="s">
        <v>435</v>
      </c>
      <c r="C41" s="759">
        <v>17691258620</v>
      </c>
      <c r="D41" s="250">
        <f>SUMIF('Điều chỉnh'!$F$10:$F$44,$M41,'Điều chỉnh'!$E$10:$E$44)</f>
        <v>0</v>
      </c>
      <c r="E41" s="250">
        <f>SUMIF('Điều chỉnh'!$G$10:$G$44,$M41,'Điều chỉnh'!$E$10:$E$44)</f>
        <v>0</v>
      </c>
      <c r="F41" s="250">
        <f t="shared" si="11"/>
        <v>17691258620</v>
      </c>
      <c r="G41" s="759">
        <v>18101918632</v>
      </c>
      <c r="H41" s="250">
        <f>SUMIF('Điều chỉnh'!$F$49:$F$71,'Tổng hợp'!$M41,'Điều chỉnh'!$E$49:$E$71)</f>
        <v>0</v>
      </c>
      <c r="I41" s="250">
        <f>SUMIF('Điều chỉnh'!$G$49:$G$71,'Tổng hợp'!$M41,'Điều chỉnh'!$E$49:$E$71)</f>
        <v>0</v>
      </c>
      <c r="J41" s="292">
        <f t="shared" si="12"/>
        <v>18101918632</v>
      </c>
      <c r="K41" s="331"/>
      <c r="L41" s="338" t="s">
        <v>55</v>
      </c>
      <c r="M41" s="339">
        <v>152</v>
      </c>
      <c r="N41" s="191"/>
    </row>
    <row r="42" spans="1:14" ht="15" outlineLevel="2">
      <c r="A42" s="207" t="s">
        <v>443</v>
      </c>
      <c r="B42" s="186" t="s">
        <v>436</v>
      </c>
      <c r="C42" s="759"/>
      <c r="D42" s="250">
        <f>SUMIF('Điều chỉnh'!$F$10:$F$44,$M42,'Điều chỉnh'!$E$10:$E$44)</f>
        <v>0</v>
      </c>
      <c r="E42" s="250">
        <f>SUMIF('Điều chỉnh'!$G$10:$G$44,$M42,'Điều chỉnh'!$E$10:$E$44)</f>
        <v>0</v>
      </c>
      <c r="F42" s="250">
        <f t="shared" si="11"/>
        <v>0</v>
      </c>
      <c r="G42" s="759"/>
      <c r="H42" s="250">
        <f>SUMIF('Điều chỉnh'!$F$49:$F$71,'Tổng hợp'!$M42,'Điều chỉnh'!$E$49:$E$71)</f>
        <v>0</v>
      </c>
      <c r="I42" s="250">
        <f>SUMIF('Điều chỉnh'!$G$49:$G$71,'Tổng hợp'!$M42,'Điều chỉnh'!$E$49:$E$71)</f>
        <v>0</v>
      </c>
      <c r="J42" s="292">
        <f t="shared" si="12"/>
        <v>0</v>
      </c>
      <c r="K42" s="331"/>
      <c r="L42" s="338" t="s">
        <v>55</v>
      </c>
      <c r="M42" s="339">
        <v>153</v>
      </c>
      <c r="N42" s="191"/>
    </row>
    <row r="43" spans="1:14" ht="15" outlineLevel="2">
      <c r="A43" s="207" t="s">
        <v>444</v>
      </c>
      <c r="B43" s="186" t="s">
        <v>437</v>
      </c>
      <c r="C43" s="759">
        <v>4315176403</v>
      </c>
      <c r="D43" s="250">
        <f>SUMIF('Điều chỉnh'!$F$10:$F$44,$M43,'Điều chỉnh'!$E$10:$E$44)</f>
        <v>0</v>
      </c>
      <c r="E43" s="250">
        <f>SUMIF('Điều chỉnh'!$G$10:$G$44,$M43,'Điều chỉnh'!$E$10:$E$44)</f>
        <v>0</v>
      </c>
      <c r="F43" s="250">
        <f t="shared" si="11"/>
        <v>4315176403</v>
      </c>
      <c r="G43" s="759">
        <v>3626594073</v>
      </c>
      <c r="H43" s="250">
        <f>SUMIF('Điều chỉnh'!$F$49:$F$71,'Tổng hợp'!$M43,'Điều chỉnh'!$E$49:$E$71)</f>
        <v>0</v>
      </c>
      <c r="I43" s="250">
        <f>SUMIF('Điều chỉnh'!$G$49:$G$71,'Tổng hợp'!$M43,'Điều chỉnh'!$E$49:$E$71)</f>
        <v>0</v>
      </c>
      <c r="J43" s="292">
        <f t="shared" si="12"/>
        <v>3626594073</v>
      </c>
      <c r="K43" s="331"/>
      <c r="L43" s="338" t="s">
        <v>55</v>
      </c>
      <c r="M43" s="339">
        <v>154</v>
      </c>
      <c r="N43" s="191"/>
    </row>
    <row r="44" spans="1:14" ht="15" outlineLevel="2">
      <c r="A44" s="207" t="s">
        <v>445</v>
      </c>
      <c r="B44" s="186" t="s">
        <v>438</v>
      </c>
      <c r="C44" s="719"/>
      <c r="D44" s="250">
        <f>SUMIF('Điều chỉnh'!$F$10:$F$44,$M44,'Điều chỉnh'!$E$10:$E$44)</f>
        <v>0</v>
      </c>
      <c r="E44" s="250">
        <f>SUMIF('Điều chỉnh'!$G$10:$G$44,$M44,'Điều chỉnh'!$E$10:$E$44)</f>
        <v>0</v>
      </c>
      <c r="F44" s="250">
        <f t="shared" si="11"/>
        <v>0</v>
      </c>
      <c r="G44" s="719"/>
      <c r="H44" s="250">
        <f>SUMIF('Điều chỉnh'!$F$49:$F$71,'Tổng hợp'!$M44,'Điều chỉnh'!$E$49:$E$71)</f>
        <v>0</v>
      </c>
      <c r="I44" s="250">
        <f>SUMIF('Điều chỉnh'!$G$49:$G$71,'Tổng hợp'!$M44,'Điều chỉnh'!$E$49:$E$71)</f>
        <v>0</v>
      </c>
      <c r="J44" s="292">
        <f t="shared" si="12"/>
        <v>0</v>
      </c>
      <c r="K44" s="331"/>
      <c r="L44" s="338" t="s">
        <v>55</v>
      </c>
      <c r="M44" s="339">
        <v>155</v>
      </c>
      <c r="N44" s="191"/>
    </row>
    <row r="45" spans="1:14" ht="15" outlineLevel="2">
      <c r="A45" s="207" t="s">
        <v>446</v>
      </c>
      <c r="B45" s="186" t="s">
        <v>439</v>
      </c>
      <c r="C45" s="249"/>
      <c r="D45" s="250">
        <f>SUMIF('Điều chỉnh'!$F$10:$F$44,$M45,'Điều chỉnh'!$E$10:$E$44)</f>
        <v>0</v>
      </c>
      <c r="E45" s="250">
        <f>SUMIF('Điều chỉnh'!$G$10:$G$44,$M45,'Điều chỉnh'!$E$10:$E$44)</f>
        <v>0</v>
      </c>
      <c r="F45" s="250">
        <f t="shared" si="11"/>
        <v>0</v>
      </c>
      <c r="G45" s="250"/>
      <c r="H45" s="250">
        <f>SUMIF('Điều chỉnh'!$F$49:$F$71,'Tổng hợp'!$M45,'Điều chỉnh'!$E$49:$E$71)</f>
        <v>0</v>
      </c>
      <c r="I45" s="250">
        <f>SUMIF('Điều chỉnh'!$G$49:$G$71,'Tổng hợp'!$M45,'Điều chỉnh'!$E$49:$E$71)</f>
        <v>0</v>
      </c>
      <c r="J45" s="292">
        <f t="shared" si="12"/>
        <v>0</v>
      </c>
      <c r="K45" s="331"/>
      <c r="L45" s="338" t="s">
        <v>55</v>
      </c>
      <c r="M45" s="339">
        <v>156</v>
      </c>
      <c r="N45" s="191"/>
    </row>
    <row r="46" spans="1:14" ht="15" outlineLevel="2">
      <c r="A46" s="207" t="s">
        <v>447</v>
      </c>
      <c r="B46" s="186" t="s">
        <v>440</v>
      </c>
      <c r="C46" s="719"/>
      <c r="D46" s="250">
        <f>SUMIF('Điều chỉnh'!$F$10:$F$44,$M46,'Điều chỉnh'!$E$10:$E$44)</f>
        <v>0</v>
      </c>
      <c r="E46" s="250">
        <f>SUMIF('Điều chỉnh'!$G$10:$G$44,$M46,'Điều chỉnh'!$E$10:$E$44)</f>
        <v>0</v>
      </c>
      <c r="F46" s="250">
        <f t="shared" si="11"/>
        <v>0</v>
      </c>
      <c r="G46" s="719">
        <v>0</v>
      </c>
      <c r="H46" s="250">
        <f>SUMIF('Điều chỉnh'!$F$49:$F$71,'Tổng hợp'!$M46,'Điều chỉnh'!$E$49:$E$71)</f>
        <v>0</v>
      </c>
      <c r="I46" s="250">
        <f>SUMIF('Điều chỉnh'!$G$49:$G$71,'Tổng hợp'!$M46,'Điều chỉnh'!$E$49:$E$71)</f>
        <v>0</v>
      </c>
      <c r="J46" s="292">
        <f t="shared" si="12"/>
        <v>0</v>
      </c>
      <c r="K46" s="331"/>
      <c r="L46" s="338" t="s">
        <v>55</v>
      </c>
      <c r="M46" s="339">
        <v>157</v>
      </c>
      <c r="N46" s="191"/>
    </row>
    <row r="47" spans="1:14" ht="15" outlineLevel="2">
      <c r="A47" s="207"/>
      <c r="B47" s="186" t="s">
        <v>1211</v>
      </c>
      <c r="C47" s="250"/>
      <c r="D47" s="250">
        <f>SUMIF('Điều chỉnh'!$F$10:$F$44,$M47,'Điều chỉnh'!$E$10:$E$44)</f>
        <v>0</v>
      </c>
      <c r="E47" s="250">
        <f>SUMIF('Điều chỉnh'!$G$10:$G$44,$M47,'Điều chỉnh'!$E$10:$E$44)</f>
        <v>0</v>
      </c>
      <c r="F47" s="250">
        <f>C47+D47-E47</f>
        <v>0</v>
      </c>
      <c r="G47" s="250"/>
      <c r="H47" s="250">
        <f>SUMIF('Điều chỉnh'!$F$49:$F$71,'Tổng hợp'!$M47,'Điều chỉnh'!$E$49:$E$71)</f>
        <v>0</v>
      </c>
      <c r="I47" s="250">
        <f>SUMIF('Điều chỉnh'!$G$49:$G$71,'Tổng hợp'!$M47,'Điều chỉnh'!$E$49:$E$71)</f>
        <v>0</v>
      </c>
      <c r="J47" s="292">
        <f>G47+H47-I47</f>
        <v>0</v>
      </c>
      <c r="K47" s="331"/>
      <c r="L47" s="338" t="s">
        <v>55</v>
      </c>
      <c r="M47" s="339">
        <v>158</v>
      </c>
      <c r="N47" s="191"/>
    </row>
    <row r="48" spans="1:14" ht="15" outlineLevel="2">
      <c r="A48" s="207"/>
      <c r="B48" s="186" t="s">
        <v>1212</v>
      </c>
      <c r="C48" s="250"/>
      <c r="D48" s="250">
        <f>SUMIF('Điều chỉnh'!$F$10:$F$44,$M48,'Điều chỉnh'!$E$10:$E$44)</f>
        <v>0</v>
      </c>
      <c r="E48" s="250">
        <f>SUMIF('Điều chỉnh'!$G$10:$G$44,$M48,'Điều chỉnh'!$E$10:$E$44)</f>
        <v>0</v>
      </c>
      <c r="F48" s="250">
        <f>C48+D48-E48</f>
        <v>0</v>
      </c>
      <c r="G48" s="250"/>
      <c r="H48" s="250">
        <f>SUMIF('Điều chỉnh'!$F$49:$F$71,'Tổng hợp'!$M48,'Điều chỉnh'!$E$49:$E$71)</f>
        <v>0</v>
      </c>
      <c r="I48" s="250">
        <f>SUMIF('Điều chỉnh'!$G$49:$G$71,'Tổng hợp'!$M48,'Điều chỉnh'!$E$49:$E$71)</f>
        <v>0</v>
      </c>
      <c r="J48" s="292">
        <f>G48+H48-I48</f>
        <v>0</v>
      </c>
      <c r="K48" s="331"/>
      <c r="L48" s="338" t="s">
        <v>55</v>
      </c>
      <c r="M48" s="339">
        <v>1567</v>
      </c>
      <c r="N48" s="191"/>
    </row>
    <row r="49" spans="1:14" ht="30" outlineLevel="2">
      <c r="A49" s="205">
        <v>149</v>
      </c>
      <c r="B49" s="185" t="s">
        <v>152</v>
      </c>
      <c r="C49" s="249"/>
      <c r="D49" s="249">
        <f>SUMIF('Điều chỉnh'!$F$10:$F$44,$M49,'Điều chỉnh'!$E$10:$E$44)</f>
        <v>0</v>
      </c>
      <c r="E49" s="249">
        <f>SUMIF('Điều chỉnh'!$G$10:$G$44,$M49,'Điều chỉnh'!$E$10:$E$44)</f>
        <v>0</v>
      </c>
      <c r="F49" s="249">
        <f t="shared" si="11"/>
        <v>0</v>
      </c>
      <c r="G49" s="249"/>
      <c r="H49" s="249">
        <f>SUMIF('Điều chỉnh'!$F$49:$F$71,'Tổng hợp'!$M49,'Điều chỉnh'!$E$49:$E$71)</f>
        <v>0</v>
      </c>
      <c r="I49" s="249">
        <f>SUMIF('Điều chỉnh'!$G$49:$G$71,'Tổng hợp'!$M49,'Điều chỉnh'!$E$49:$E$71)</f>
        <v>0</v>
      </c>
      <c r="J49" s="291">
        <f t="shared" si="12"/>
        <v>0</v>
      </c>
      <c r="K49" s="330"/>
      <c r="L49" s="338" t="s">
        <v>55</v>
      </c>
      <c r="M49" s="339">
        <v>159</v>
      </c>
      <c r="N49" s="191"/>
    </row>
    <row r="50" spans="1:14" ht="15" outlineLevel="2">
      <c r="A50" s="205"/>
      <c r="B50" s="198"/>
      <c r="C50" s="247"/>
      <c r="D50" s="247"/>
      <c r="E50" s="247"/>
      <c r="F50" s="247"/>
      <c r="G50" s="247"/>
      <c r="H50" s="247"/>
      <c r="I50" s="247"/>
      <c r="J50" s="289"/>
      <c r="K50" s="42"/>
      <c r="L50" s="338" t="s">
        <v>1254</v>
      </c>
      <c r="M50" s="340"/>
      <c r="N50" s="191"/>
    </row>
    <row r="51" spans="1:14" ht="15" outlineLevel="2">
      <c r="A51" s="206">
        <v>150</v>
      </c>
      <c r="B51" s="139" t="s">
        <v>192</v>
      </c>
      <c r="C51" s="248">
        <f>SUBTOTAL(9,C52:C66)</f>
        <v>0</v>
      </c>
      <c r="D51" s="248">
        <f aca="true" t="shared" si="13" ref="D51:J51">SUBTOTAL(9,D52:D66)</f>
        <v>0</v>
      </c>
      <c r="E51" s="248">
        <f t="shared" si="13"/>
        <v>0</v>
      </c>
      <c r="F51" s="248">
        <f t="shared" si="13"/>
        <v>0</v>
      </c>
      <c r="G51" s="248">
        <f>SUBTOTAL(9,G52:G66)</f>
        <v>0</v>
      </c>
      <c r="H51" s="248">
        <f t="shared" si="13"/>
        <v>0</v>
      </c>
      <c r="I51" s="248">
        <f t="shared" si="13"/>
        <v>0</v>
      </c>
      <c r="J51" s="290">
        <f t="shared" si="13"/>
        <v>0</v>
      </c>
      <c r="K51" s="90"/>
      <c r="L51" s="338" t="s">
        <v>34</v>
      </c>
      <c r="M51" s="340"/>
      <c r="N51" s="191"/>
    </row>
    <row r="52" spans="1:14" ht="15" outlineLevel="2">
      <c r="A52" s="205">
        <v>151</v>
      </c>
      <c r="B52" s="185" t="s">
        <v>153</v>
      </c>
      <c r="C52" s="710">
        <v>0</v>
      </c>
      <c r="D52" s="249">
        <f>SUMIF('Điều chỉnh'!$F$10:$F$44,$M52,'Điều chỉnh'!$E$10:$E$44)</f>
        <v>0</v>
      </c>
      <c r="E52" s="249">
        <f>SUMIF('Điều chỉnh'!$G$10:$G$44,$M52,'Điều chỉnh'!$E$10:$E$44)</f>
        <v>0</v>
      </c>
      <c r="F52" s="249">
        <f>C52+D52-E52</f>
        <v>0</v>
      </c>
      <c r="G52" s="710">
        <v>0</v>
      </c>
      <c r="H52" s="249">
        <f>SUMIF('Điều chỉnh'!$F$49:$F$71,'Tổng hợp'!$M52,'Điều chỉnh'!$E$49:$E$71)</f>
        <v>0</v>
      </c>
      <c r="I52" s="249">
        <f>SUMIF('Điều chỉnh'!$G$49:$G$71,'Tổng hợp'!$M52,'Điều chỉnh'!$E$49:$E$71)</f>
        <v>0</v>
      </c>
      <c r="J52" s="291">
        <f>G52+H52-I52</f>
        <v>0</v>
      </c>
      <c r="K52" s="330"/>
      <c r="L52" s="338" t="s">
        <v>55</v>
      </c>
      <c r="M52" s="339">
        <v>142</v>
      </c>
      <c r="N52" s="191"/>
    </row>
    <row r="53" spans="1:14" ht="15" outlineLevel="2">
      <c r="A53" s="205">
        <v>152</v>
      </c>
      <c r="B53" s="185" t="s">
        <v>1042</v>
      </c>
      <c r="C53" s="710"/>
      <c r="D53" s="249">
        <f>SUMIF('Điều chỉnh'!$F$10:$F$44,$M53,'Điều chỉnh'!$E$10:$E$44)</f>
        <v>0</v>
      </c>
      <c r="E53" s="249">
        <f>SUMIF('Điều chỉnh'!$G$10:$G$44,$M53,'Điều chỉnh'!$E$10:$E$44)</f>
        <v>0</v>
      </c>
      <c r="F53" s="249">
        <f>C53+D53-E53</f>
        <v>0</v>
      </c>
      <c r="G53" s="710"/>
      <c r="H53" s="249">
        <f>SUMIF('Điều chỉnh'!$F$49:$F$71,'Tổng hợp'!$M53,'Điều chỉnh'!$E$49:$E$71)</f>
        <v>0</v>
      </c>
      <c r="I53" s="249">
        <f>SUMIF('Điều chỉnh'!$G$49:$G$71,'Tổng hợp'!$M53,'Điều chỉnh'!$E$49:$E$71)</f>
        <v>0</v>
      </c>
      <c r="J53" s="291">
        <f>G53+H53-I53</f>
        <v>0</v>
      </c>
      <c r="K53" s="330"/>
      <c r="L53" s="338" t="s">
        <v>55</v>
      </c>
      <c r="M53" s="339">
        <v>133</v>
      </c>
      <c r="N53" s="191"/>
    </row>
    <row r="54" spans="1:14" ht="30" outlineLevel="2">
      <c r="A54" s="205">
        <v>154</v>
      </c>
      <c r="B54" s="185" t="s">
        <v>1044</v>
      </c>
      <c r="C54" s="249">
        <f>SUBTOTAL(9,C55:C61)</f>
        <v>0</v>
      </c>
      <c r="D54" s="249">
        <f aca="true" t="shared" si="14" ref="D54:I54">SUBTOTAL(9,D55:D60)</f>
        <v>0</v>
      </c>
      <c r="E54" s="249">
        <f t="shared" si="14"/>
        <v>0</v>
      </c>
      <c r="F54" s="249">
        <f>SUBTOTAL(9,F55:F61)</f>
        <v>0</v>
      </c>
      <c r="G54" s="249">
        <f>SUBTOTAL(9,G55:G61)</f>
        <v>0</v>
      </c>
      <c r="H54" s="249">
        <f t="shared" si="14"/>
        <v>0</v>
      </c>
      <c r="I54" s="249">
        <f t="shared" si="14"/>
        <v>0</v>
      </c>
      <c r="J54" s="290">
        <f>SUBTOTAL(9,J55:J62)</f>
        <v>0</v>
      </c>
      <c r="K54" s="331"/>
      <c r="L54" s="338" t="s">
        <v>55</v>
      </c>
      <c r="M54" s="339">
        <v>133</v>
      </c>
      <c r="N54" s="191"/>
    </row>
    <row r="55" spans="1:14" ht="15" outlineLevel="2">
      <c r="A55" s="205"/>
      <c r="B55" s="186" t="s">
        <v>85</v>
      </c>
      <c r="C55" s="249"/>
      <c r="D55" s="250">
        <f>SUMIF('Điều chỉnh'!$F$10:$F$44,$M55,'Điều chỉnh'!$E$10:$E$44)</f>
        <v>0</v>
      </c>
      <c r="E55" s="250">
        <f>SUMIF('Điều chỉnh'!$G$10:$G$44,$M55,'Điều chỉnh'!$E$10:$E$44)</f>
        <v>0</v>
      </c>
      <c r="F55" s="250">
        <f aca="true" t="shared" si="15" ref="F55:F60">C55+D55-E55</f>
        <v>0</v>
      </c>
      <c r="G55" s="249"/>
      <c r="H55" s="250">
        <f>SUMIF('Điều chỉnh'!$F$49:$F$71,'Tổng hợp'!$M55,'Điều chỉnh'!$E$49:$E$71)</f>
        <v>0</v>
      </c>
      <c r="I55" s="250">
        <f>SUMIF('Điều chỉnh'!$G$49:$G$71,'Tổng hợp'!$M55,'Điều chỉnh'!$E$49:$E$71)</f>
        <v>0</v>
      </c>
      <c r="J55" s="292">
        <f aca="true" t="shared" si="16" ref="J55:J60">G55+H55-I55</f>
        <v>0</v>
      </c>
      <c r="K55" s="331"/>
      <c r="L55" s="338" t="s">
        <v>55</v>
      </c>
      <c r="M55" s="339" t="s">
        <v>78</v>
      </c>
      <c r="N55" s="191"/>
    </row>
    <row r="56" spans="1:14" ht="15" outlineLevel="2">
      <c r="A56" s="205"/>
      <c r="B56" s="186" t="s">
        <v>270</v>
      </c>
      <c r="C56" s="250"/>
      <c r="D56" s="250">
        <f>SUMIF('Điều chỉnh'!$F$10:$F$44,$M56,'Điều chỉnh'!$E$10:$E$44)</f>
        <v>0</v>
      </c>
      <c r="E56" s="250">
        <f>SUMIF('Điều chỉnh'!$G$10:$G$44,$M56,'Điều chỉnh'!$E$10:$E$44)</f>
        <v>0</v>
      </c>
      <c r="F56" s="250">
        <f t="shared" si="15"/>
        <v>0</v>
      </c>
      <c r="G56" s="250"/>
      <c r="H56" s="250">
        <f>SUMIF('Điều chỉnh'!$F$49:$F$71,'Tổng hợp'!$M56,'Điều chỉnh'!$E$49:$E$71)</f>
        <v>0</v>
      </c>
      <c r="I56" s="250">
        <f>SUMIF('Điều chỉnh'!$G$49:$G$71,'Tổng hợp'!$M56,'Điều chỉnh'!$E$49:$E$71)</f>
        <v>0</v>
      </c>
      <c r="J56" s="292">
        <f t="shared" si="16"/>
        <v>0</v>
      </c>
      <c r="K56" s="331"/>
      <c r="L56" s="338" t="s">
        <v>55</v>
      </c>
      <c r="M56" s="339" t="s">
        <v>79</v>
      </c>
      <c r="N56" s="191"/>
    </row>
    <row r="57" spans="1:14" ht="15" outlineLevel="2">
      <c r="A57" s="205"/>
      <c r="B57" s="186" t="s">
        <v>239</v>
      </c>
      <c r="C57" s="250">
        <v>0</v>
      </c>
      <c r="D57" s="250">
        <f>SUMIF('Điều chỉnh'!$F$10:$F$44,$M57,'Điều chỉnh'!$E$10:$E$44)</f>
        <v>0</v>
      </c>
      <c r="E57" s="250">
        <f>SUMIF('Điều chỉnh'!$G$10:$G$44,$M57,'Điều chỉnh'!$E$10:$E$44)</f>
        <v>0</v>
      </c>
      <c r="F57" s="250">
        <f t="shared" si="15"/>
        <v>0</v>
      </c>
      <c r="G57" s="250">
        <v>0</v>
      </c>
      <c r="H57" s="250">
        <f>SUMIF('Điều chỉnh'!$F$49:$F$71,'Tổng hợp'!$M57,'Điều chỉnh'!$E$49:$E$71)</f>
        <v>0</v>
      </c>
      <c r="I57" s="250">
        <f>SUMIF('Điều chỉnh'!$G$49:$G$71,'Tổng hợp'!$M57,'Điều chỉnh'!$E$49:$E$71)</f>
        <v>0</v>
      </c>
      <c r="J57" s="292">
        <f t="shared" si="16"/>
        <v>0</v>
      </c>
      <c r="K57" s="331"/>
      <c r="L57" s="338" t="s">
        <v>55</v>
      </c>
      <c r="M57" s="339" t="s">
        <v>80</v>
      </c>
      <c r="N57" s="191"/>
    </row>
    <row r="58" spans="1:14" ht="15" outlineLevel="2">
      <c r="A58" s="205"/>
      <c r="B58" s="186" t="s">
        <v>86</v>
      </c>
      <c r="C58" s="250"/>
      <c r="D58" s="250">
        <f>SUMIF('Điều chỉnh'!$F$10:$F$44,$M58,'Điều chỉnh'!$E$10:$E$44)</f>
        <v>0</v>
      </c>
      <c r="E58" s="250">
        <f>SUMIF('Điều chỉnh'!$G$10:$G$44,$M58,'Điều chỉnh'!$E$10:$E$44)</f>
        <v>0</v>
      </c>
      <c r="F58" s="250">
        <f t="shared" si="15"/>
        <v>0</v>
      </c>
      <c r="G58" s="250">
        <v>0</v>
      </c>
      <c r="H58" s="250">
        <f>SUMIF('Điều chỉnh'!$F$49:$F$71,'Tổng hợp'!$M58,'Điều chỉnh'!$E$49:$E$71)</f>
        <v>0</v>
      </c>
      <c r="I58" s="250">
        <f>SUMIF('Điều chỉnh'!$G$49:$G$71,'Tổng hợp'!$M58,'Điều chỉnh'!$E$49:$E$71)</f>
        <v>0</v>
      </c>
      <c r="J58" s="292">
        <f t="shared" si="16"/>
        <v>0</v>
      </c>
      <c r="K58" s="331"/>
      <c r="L58" s="338" t="s">
        <v>55</v>
      </c>
      <c r="M58" s="339" t="s">
        <v>81</v>
      </c>
      <c r="N58" s="191"/>
    </row>
    <row r="59" spans="1:14" ht="15" outlineLevel="2">
      <c r="A59" s="205"/>
      <c r="B59" s="186" t="s">
        <v>87</v>
      </c>
      <c r="C59" s="250"/>
      <c r="D59" s="250">
        <f>SUMIF('Điều chỉnh'!$F$10:$F$44,$M59,'Điều chỉnh'!$E$10:$E$44)</f>
        <v>0</v>
      </c>
      <c r="E59" s="250">
        <f>SUMIF('Điều chỉnh'!$G$10:$G$44,$M59,'Điều chỉnh'!$E$10:$E$44)</f>
        <v>0</v>
      </c>
      <c r="F59" s="250">
        <f t="shared" si="15"/>
        <v>0</v>
      </c>
      <c r="G59" s="250"/>
      <c r="H59" s="250">
        <f>SUMIF('Điều chỉnh'!$F$49:$F$71,'Tổng hợp'!$M59,'Điều chỉnh'!$E$49:$E$71)</f>
        <v>0</v>
      </c>
      <c r="I59" s="250">
        <f>SUMIF('Điều chỉnh'!$G$49:$G$71,'Tổng hợp'!$M59,'Điều chỉnh'!$E$49:$E$71)</f>
        <v>0</v>
      </c>
      <c r="J59" s="292">
        <f t="shared" si="16"/>
        <v>0</v>
      </c>
      <c r="K59" s="331"/>
      <c r="L59" s="338" t="s">
        <v>55</v>
      </c>
      <c r="M59" s="339" t="s">
        <v>82</v>
      </c>
      <c r="N59" s="191"/>
    </row>
    <row r="60" spans="1:14" ht="30" outlineLevel="2">
      <c r="A60" s="205"/>
      <c r="B60" s="186" t="s">
        <v>84</v>
      </c>
      <c r="C60" s="250"/>
      <c r="D60" s="250">
        <f>SUMIF('Điều chỉnh'!$F$10:$F$44,$M60,'Điều chỉnh'!$E$10:$E$44)</f>
        <v>0</v>
      </c>
      <c r="E60" s="250">
        <f>SUMIF('Điều chỉnh'!$G$10:$G$44,$M60,'Điều chỉnh'!$E$10:$E$44)</f>
        <v>0</v>
      </c>
      <c r="F60" s="250">
        <f t="shared" si="15"/>
        <v>0</v>
      </c>
      <c r="G60" s="250"/>
      <c r="H60" s="250">
        <f>SUMIF('Điều chỉnh'!$F$49:$F$71,'Tổng hợp'!$M60,'Điều chỉnh'!$E$49:$E$71)</f>
        <v>0</v>
      </c>
      <c r="I60" s="250">
        <f>SUMIF('Điều chỉnh'!$G$49:$G$71,'Tổng hợp'!$M60,'Điều chỉnh'!$E$49:$E$71)</f>
        <v>0</v>
      </c>
      <c r="J60" s="292">
        <f t="shared" si="16"/>
        <v>0</v>
      </c>
      <c r="K60" s="331"/>
      <c r="L60" s="338" t="s">
        <v>55</v>
      </c>
      <c r="M60" s="339" t="s">
        <v>83</v>
      </c>
      <c r="N60" s="191"/>
    </row>
    <row r="61" spans="1:14" ht="15" outlineLevel="2">
      <c r="A61" s="205"/>
      <c r="B61" s="754" t="s">
        <v>1259</v>
      </c>
      <c r="C61" s="250"/>
      <c r="D61" s="250"/>
      <c r="E61" s="250"/>
      <c r="F61" s="249">
        <f>C61+D61-E61</f>
        <v>0</v>
      </c>
      <c r="G61" s="250">
        <v>0</v>
      </c>
      <c r="H61" s="250"/>
      <c r="I61" s="250"/>
      <c r="J61" s="292">
        <f>G61+H61-I61</f>
        <v>0</v>
      </c>
      <c r="K61" s="331"/>
      <c r="L61" s="338"/>
      <c r="M61" s="339"/>
      <c r="N61" s="191"/>
    </row>
    <row r="62" spans="1:14" ht="15" outlineLevel="2">
      <c r="A62" s="205">
        <v>158</v>
      </c>
      <c r="B62" s="185" t="s">
        <v>154</v>
      </c>
      <c r="C62" s="249">
        <f aca="true" t="shared" si="17" ref="C62:J62">SUBTOTAL(9,C63:C66)</f>
        <v>0</v>
      </c>
      <c r="D62" s="249">
        <f t="shared" si="17"/>
        <v>0</v>
      </c>
      <c r="E62" s="249">
        <f t="shared" si="17"/>
        <v>0</v>
      </c>
      <c r="F62" s="249">
        <f t="shared" si="17"/>
        <v>0</v>
      </c>
      <c r="G62" s="249">
        <f t="shared" si="17"/>
        <v>0</v>
      </c>
      <c r="H62" s="249">
        <f t="shared" si="17"/>
        <v>0</v>
      </c>
      <c r="I62" s="249">
        <f t="shared" si="17"/>
        <v>0</v>
      </c>
      <c r="J62" s="291">
        <f t="shared" si="17"/>
        <v>0</v>
      </c>
      <c r="K62" s="330"/>
      <c r="L62" s="338" t="s">
        <v>34</v>
      </c>
      <c r="M62" s="339"/>
      <c r="N62" s="191"/>
    </row>
    <row r="63" spans="1:14" ht="15" outlineLevel="2">
      <c r="A63" s="205"/>
      <c r="B63" s="186" t="s">
        <v>235</v>
      </c>
      <c r="C63" s="250"/>
      <c r="D63" s="250">
        <f>SUMIF('Điều chỉnh'!$F$10:$F$44,$M63,'Điều chỉnh'!$E$10:$E$44)</f>
        <v>0</v>
      </c>
      <c r="E63" s="250">
        <f>SUMIF('Điều chỉnh'!$G$10:$G$44,$M63,'Điều chỉnh'!$E$10:$E$44)</f>
        <v>0</v>
      </c>
      <c r="F63" s="250">
        <f>C63+D63-E63</f>
        <v>0</v>
      </c>
      <c r="G63" s="250"/>
      <c r="H63" s="250">
        <f>SUMIF('Điều chỉnh'!$F$49:$F$71,'Tổng hợp'!$M63,'Điều chỉnh'!$E$49:$E$71)</f>
        <v>0</v>
      </c>
      <c r="I63" s="250">
        <f>SUMIF('Điều chỉnh'!$G$49:$G$71,'Tổng hợp'!$M63,'Điều chỉnh'!$E$49:$E$71)</f>
        <v>0</v>
      </c>
      <c r="J63" s="292">
        <f>G63+H63-I63</f>
        <v>0</v>
      </c>
      <c r="K63" s="331"/>
      <c r="L63" s="338" t="s">
        <v>55</v>
      </c>
      <c r="M63" s="339">
        <v>1381</v>
      </c>
      <c r="N63" s="191"/>
    </row>
    <row r="64" spans="1:14" ht="15" outlineLevel="2">
      <c r="A64" s="205"/>
      <c r="B64" s="186" t="s">
        <v>234</v>
      </c>
      <c r="C64" s="710"/>
      <c r="D64" s="250">
        <f>SUMIF('Điều chỉnh'!$F$10:$F$44,$M64,'Điều chỉnh'!$E$10:$E$44)</f>
        <v>0</v>
      </c>
      <c r="E64" s="250">
        <f>SUMIF('Điều chỉnh'!$G$10:$G$44,$M64,'Điều chỉnh'!$E$10:$E$44)</f>
        <v>0</v>
      </c>
      <c r="F64" s="250">
        <f>C64+D64-E64</f>
        <v>0</v>
      </c>
      <c r="G64" s="710"/>
      <c r="H64" s="250">
        <f>SUMIF('Điều chỉnh'!$F$49:$F$71,'Tổng hợp'!$M64,'Điều chỉnh'!$E$49:$E$71)</f>
        <v>0</v>
      </c>
      <c r="I64" s="250">
        <f>SUMIF('Điều chỉnh'!$G$49:$G$71,'Tổng hợp'!$M64,'Điều chỉnh'!$E$49:$E$71)</f>
        <v>0</v>
      </c>
      <c r="J64" s="292">
        <f>G64+H64-I64</f>
        <v>0</v>
      </c>
      <c r="K64" s="331"/>
      <c r="L64" s="338" t="s">
        <v>55</v>
      </c>
      <c r="M64" s="339">
        <v>141</v>
      </c>
      <c r="N64" s="191"/>
    </row>
    <row r="65" spans="1:14" ht="15" outlineLevel="2">
      <c r="A65" s="205"/>
      <c r="B65" s="186" t="s">
        <v>1180</v>
      </c>
      <c r="C65" s="250"/>
      <c r="D65" s="250">
        <f>SUMIF('Điều chỉnh'!$F$10:$F$44,$M65,'Điều chỉnh'!$E$10:$E$44)</f>
        <v>0</v>
      </c>
      <c r="E65" s="250">
        <f>SUMIF('Điều chỉnh'!$G$10:$G$44,$M65,'Điều chỉnh'!$E$10:$E$44)</f>
        <v>0</v>
      </c>
      <c r="F65" s="250">
        <f>C65+D65-E65</f>
        <v>0</v>
      </c>
      <c r="G65" s="250"/>
      <c r="H65" s="250">
        <f>SUMIF('Điều chỉnh'!$F$49:$F$71,'Tổng hợp'!$M65,'Điều chỉnh'!$E$49:$E$71)</f>
        <v>0</v>
      </c>
      <c r="I65" s="250">
        <f>SUMIF('Điều chỉnh'!$G$49:$G$71,'Tổng hợp'!$M65,'Điều chỉnh'!$E$49:$E$71)</f>
        <v>0</v>
      </c>
      <c r="J65" s="292">
        <f>G65+H65-I65</f>
        <v>0</v>
      </c>
      <c r="K65" s="331"/>
      <c r="L65" s="338" t="s">
        <v>55</v>
      </c>
      <c r="M65" s="339">
        <v>144</v>
      </c>
      <c r="N65" s="191"/>
    </row>
    <row r="66" spans="1:14" ht="15" outlineLevel="2">
      <c r="A66" s="205"/>
      <c r="B66" s="198"/>
      <c r="C66" s="247"/>
      <c r="D66" s="247"/>
      <c r="E66" s="247"/>
      <c r="F66" s="247"/>
      <c r="G66" s="247"/>
      <c r="H66" s="247"/>
      <c r="I66" s="247"/>
      <c r="J66" s="289"/>
      <c r="K66" s="42"/>
      <c r="L66" s="338" t="s">
        <v>1254</v>
      </c>
      <c r="M66" s="340"/>
      <c r="N66" s="191"/>
    </row>
    <row r="67" spans="1:14" ht="15" outlineLevel="2">
      <c r="A67" s="206">
        <v>200</v>
      </c>
      <c r="B67" s="137" t="s">
        <v>155</v>
      </c>
      <c r="C67" s="248">
        <f aca="true" t="shared" si="18" ref="C67:J67">SUBTOTAL(9,C68:C116)</f>
        <v>10980199394</v>
      </c>
      <c r="D67" s="248">
        <f t="shared" si="18"/>
        <v>0</v>
      </c>
      <c r="E67" s="248">
        <f t="shared" si="18"/>
        <v>0</v>
      </c>
      <c r="F67" s="248">
        <f t="shared" si="18"/>
        <v>10980199394</v>
      </c>
      <c r="G67" s="248">
        <f>G69+G79+G94+G98+G111</f>
        <v>11383106076</v>
      </c>
      <c r="H67" s="248">
        <f t="shared" si="18"/>
        <v>0</v>
      </c>
      <c r="I67" s="248">
        <f t="shared" si="18"/>
        <v>0</v>
      </c>
      <c r="J67" s="290">
        <f t="shared" si="18"/>
        <v>11383106076</v>
      </c>
      <c r="K67" s="90"/>
      <c r="L67" s="338" t="s">
        <v>34</v>
      </c>
      <c r="M67" s="340"/>
      <c r="N67" s="191"/>
    </row>
    <row r="68" spans="1:14" ht="15" outlineLevel="2">
      <c r="A68" s="205"/>
      <c r="B68" s="188"/>
      <c r="C68" s="247"/>
      <c r="D68" s="247"/>
      <c r="E68" s="247"/>
      <c r="F68" s="247"/>
      <c r="G68" s="247"/>
      <c r="H68" s="247"/>
      <c r="I68" s="247"/>
      <c r="J68" s="289"/>
      <c r="K68" s="42"/>
      <c r="L68" s="338" t="s">
        <v>1254</v>
      </c>
      <c r="M68" s="340"/>
      <c r="N68" s="191"/>
    </row>
    <row r="69" spans="1:14" ht="15" outlineLevel="2">
      <c r="A69" s="206">
        <v>210</v>
      </c>
      <c r="B69" s="192" t="s">
        <v>156</v>
      </c>
      <c r="C69" s="248">
        <f>SUBTOTAL(9,C70:C78)</f>
        <v>0</v>
      </c>
      <c r="D69" s="248">
        <f aca="true" t="shared" si="19" ref="D69:J69">SUBTOTAL(9,D70:D78)</f>
        <v>0</v>
      </c>
      <c r="E69" s="248">
        <f t="shared" si="19"/>
        <v>0</v>
      </c>
      <c r="F69" s="248">
        <f t="shared" si="19"/>
        <v>0</v>
      </c>
      <c r="G69" s="248">
        <f>SUBTOTAL(9,G70:G78)</f>
        <v>0</v>
      </c>
      <c r="H69" s="248">
        <f t="shared" si="19"/>
        <v>0</v>
      </c>
      <c r="I69" s="248">
        <f t="shared" si="19"/>
        <v>0</v>
      </c>
      <c r="J69" s="290">
        <f t="shared" si="19"/>
        <v>0</v>
      </c>
      <c r="K69" s="90"/>
      <c r="L69" s="338" t="s">
        <v>34</v>
      </c>
      <c r="M69" s="340"/>
      <c r="N69" s="191"/>
    </row>
    <row r="70" spans="1:14" ht="15" outlineLevel="2">
      <c r="A70" s="205">
        <v>211</v>
      </c>
      <c r="B70" s="188" t="s">
        <v>157</v>
      </c>
      <c r="C70" s="247"/>
      <c r="D70" s="247">
        <f>SUMIF('Điều chỉnh'!$F$10:$F$44,$M70,'Điều chỉnh'!$E$10:$E$44)</f>
        <v>0</v>
      </c>
      <c r="E70" s="247">
        <f>SUMIF('Điều chỉnh'!$G$10:$G$44,$M70,'Điều chỉnh'!$E$10:$E$44)</f>
        <v>0</v>
      </c>
      <c r="F70" s="247">
        <f>C70+D70-E70</f>
        <v>0</v>
      </c>
      <c r="G70" s="247"/>
      <c r="H70" s="247">
        <f>SUMIF('Điều chỉnh'!$F$49:$F$71,'Tổng hợp'!$M70,'Điều chỉnh'!$E$49:$E$71)</f>
        <v>0</v>
      </c>
      <c r="I70" s="247">
        <f>SUMIF('Điều chỉnh'!$G$49:$G$71,'Tổng hợp'!$M70,'Điều chỉnh'!$E$49:$E$71)</f>
        <v>0</v>
      </c>
      <c r="J70" s="289">
        <f>G70+H70-I70</f>
        <v>0</v>
      </c>
      <c r="K70" s="42"/>
      <c r="L70" s="338" t="s">
        <v>55</v>
      </c>
      <c r="M70" s="340" t="s">
        <v>448</v>
      </c>
      <c r="N70" s="191"/>
    </row>
    <row r="71" spans="1:14" ht="15" outlineLevel="2">
      <c r="A71" s="205">
        <v>212</v>
      </c>
      <c r="B71" s="188" t="s">
        <v>1045</v>
      </c>
      <c r="C71" s="247"/>
      <c r="D71" s="247">
        <f>SUMIF('Điều chỉnh'!$F$10:$F$44,$M71,'Điều chỉnh'!$E$10:$E$44)</f>
        <v>0</v>
      </c>
      <c r="E71" s="247">
        <f>SUMIF('Điều chỉnh'!$G$10:$G$44,$M71,'Điều chỉnh'!$E$10:$E$44)</f>
        <v>0</v>
      </c>
      <c r="F71" s="247">
        <f>C71+D71-E71</f>
        <v>0</v>
      </c>
      <c r="G71" s="247"/>
      <c r="H71" s="247">
        <f>SUMIF('Điều chỉnh'!$F$49:$F$71,'Tổng hợp'!$M71,'Điều chỉnh'!$E$49:$E$71)</f>
        <v>0</v>
      </c>
      <c r="I71" s="247">
        <f>SUMIF('Điều chỉnh'!$G$49:$G$71,'Tổng hợp'!$M71,'Điều chỉnh'!$E$49:$E$71)</f>
        <v>0</v>
      </c>
      <c r="J71" s="289">
        <f>G71+H71-I71</f>
        <v>0</v>
      </c>
      <c r="K71" s="42"/>
      <c r="L71" s="338" t="s">
        <v>55</v>
      </c>
      <c r="M71" s="410">
        <v>1361</v>
      </c>
      <c r="N71" s="191"/>
    </row>
    <row r="72" spans="1:14" ht="15" outlineLevel="2">
      <c r="A72" s="205">
        <v>213</v>
      </c>
      <c r="B72" s="188" t="s">
        <v>1048</v>
      </c>
      <c r="C72" s="247"/>
      <c r="D72" s="247">
        <f>SUMIF('Điều chỉnh'!$F$10:$F$44,$M72,'Điều chỉnh'!$E$10:$E$44)</f>
        <v>0</v>
      </c>
      <c r="E72" s="247">
        <f>SUMIF('Điều chỉnh'!$G$10:$G$44,$M72,'Điều chỉnh'!$E$10:$E$44)</f>
        <v>0</v>
      </c>
      <c r="F72" s="247">
        <f>C72+D72-E72</f>
        <v>0</v>
      </c>
      <c r="G72" s="247"/>
      <c r="H72" s="247">
        <f>SUMIF('Điều chỉnh'!$F$49:$F$71,'Tổng hợp'!$M72,'Điều chỉnh'!$E$49:$E$71)</f>
        <v>0</v>
      </c>
      <c r="I72" s="247">
        <f>SUMIF('Điều chỉnh'!$G$49:$G$71,'Tổng hợp'!$M72,'Điều chỉnh'!$E$49:$E$71)</f>
        <v>0</v>
      </c>
      <c r="J72" s="289">
        <f>G72+H72-I72</f>
        <v>0</v>
      </c>
      <c r="K72" s="42"/>
      <c r="L72" s="338" t="s">
        <v>55</v>
      </c>
      <c r="M72" s="340" t="s">
        <v>1181</v>
      </c>
      <c r="N72" s="191"/>
    </row>
    <row r="73" spans="1:14" ht="15" outlineLevel="2">
      <c r="A73" s="205">
        <v>218</v>
      </c>
      <c r="B73" s="188" t="s">
        <v>1046</v>
      </c>
      <c r="C73" s="249">
        <f>SUBTOTAL(9,C74:C76)</f>
        <v>0</v>
      </c>
      <c r="D73" s="249">
        <f aca="true" t="shared" si="20" ref="D73:J73">SUBTOTAL(9,D74:D76)</f>
        <v>0</v>
      </c>
      <c r="E73" s="249">
        <f t="shared" si="20"/>
        <v>0</v>
      </c>
      <c r="F73" s="249">
        <f t="shared" si="20"/>
        <v>0</v>
      </c>
      <c r="G73" s="249">
        <f>SUBTOTAL(9,G74:G76)</f>
        <v>0</v>
      </c>
      <c r="H73" s="249">
        <f t="shared" si="20"/>
        <v>0</v>
      </c>
      <c r="I73" s="249">
        <f t="shared" si="20"/>
        <v>0</v>
      </c>
      <c r="J73" s="249">
        <f t="shared" si="20"/>
        <v>0</v>
      </c>
      <c r="K73" s="42"/>
      <c r="L73" s="338" t="s">
        <v>34</v>
      </c>
      <c r="M73" s="340"/>
      <c r="N73" s="191"/>
    </row>
    <row r="74" spans="1:14" ht="15.75" customHeight="1" outlineLevel="2">
      <c r="A74" s="205"/>
      <c r="B74" s="186" t="s">
        <v>1186</v>
      </c>
      <c r="C74" s="412"/>
      <c r="D74" s="412">
        <f>SUMIF('Điều chỉnh'!$F$10:$F$44,$M74,'Điều chỉnh'!$E$10:$E$44)</f>
        <v>0</v>
      </c>
      <c r="E74" s="412">
        <f>SUMIF('Điều chỉnh'!$G$10:$G$44,$M74,'Điều chỉnh'!$E$10:$E$44)</f>
        <v>0</v>
      </c>
      <c r="F74" s="412">
        <f>C74+D74-E74</f>
        <v>0</v>
      </c>
      <c r="G74" s="412"/>
      <c r="H74" s="412">
        <f>SUMIF('Điều chỉnh'!$F$49:$F$71,'Tổng hợp'!$M74,'Điều chỉnh'!$E$49:$E$71)</f>
        <v>0</v>
      </c>
      <c r="I74" s="412">
        <f>SUMIF('Điều chỉnh'!$G$49:$G$71,'Tổng hợp'!$M74,'Điều chỉnh'!$E$49:$E$71)</f>
        <v>0</v>
      </c>
      <c r="J74" s="298">
        <f>G74+H74-I74</f>
        <v>0</v>
      </c>
      <c r="K74" s="334"/>
      <c r="L74" s="338" t="s">
        <v>55</v>
      </c>
      <c r="M74" s="340" t="s">
        <v>69</v>
      </c>
      <c r="N74" s="191"/>
    </row>
    <row r="75" spans="1:14" ht="30" outlineLevel="2">
      <c r="A75" s="205"/>
      <c r="B75" s="186" t="s">
        <v>1192</v>
      </c>
      <c r="C75" s="412"/>
      <c r="D75" s="412">
        <f>SUMIF('Điều chỉnh'!$F$10:$F$44,$M75,'Điều chỉnh'!$E$10:$E$44)</f>
        <v>0</v>
      </c>
      <c r="E75" s="412">
        <f>SUMIF('Điều chỉnh'!$G$10:$G$44,$M75,'Điều chỉnh'!$E$10:$E$44)</f>
        <v>0</v>
      </c>
      <c r="F75" s="412">
        <f>C75+D75-E75</f>
        <v>0</v>
      </c>
      <c r="G75" s="412"/>
      <c r="H75" s="412">
        <f>SUMIF('Điều chỉnh'!$F$49:$F$71,'Tổng hợp'!$M75,'Điều chỉnh'!$E$49:$E$71)</f>
        <v>0</v>
      </c>
      <c r="I75" s="412">
        <f>SUMIF('Điều chỉnh'!$G$49:$G$71,'Tổng hợp'!$M75,'Điều chỉnh'!$E$49:$E$71)</f>
        <v>0</v>
      </c>
      <c r="J75" s="298">
        <f>G75+H75-I75</f>
        <v>0</v>
      </c>
      <c r="K75" s="334"/>
      <c r="L75" s="338" t="s">
        <v>55</v>
      </c>
      <c r="M75" s="340" t="s">
        <v>1187</v>
      </c>
      <c r="N75" s="191"/>
    </row>
    <row r="76" spans="1:14" ht="15" outlineLevel="2">
      <c r="A76" s="205"/>
      <c r="B76" s="186" t="s">
        <v>1193</v>
      </c>
      <c r="C76" s="412"/>
      <c r="D76" s="412">
        <f>SUMIF('Điều chỉnh'!$F$10:$F$44,$M76,'Điều chỉnh'!$E$10:$E$44)</f>
        <v>0</v>
      </c>
      <c r="E76" s="412">
        <f>SUMIF('Điều chỉnh'!$G$10:$G$44,$M76,'Điều chỉnh'!$E$10:$E$44)</f>
        <v>0</v>
      </c>
      <c r="F76" s="412">
        <f>C76+D76-E76</f>
        <v>0</v>
      </c>
      <c r="G76" s="412"/>
      <c r="H76" s="412">
        <f>SUMIF('Điều chỉnh'!$F$49:$F$71,'Tổng hợp'!$M76,'Điều chỉnh'!$E$49:$E$71)</f>
        <v>0</v>
      </c>
      <c r="I76" s="412">
        <f>SUMIF('Điều chỉnh'!$G$49:$G$71,'Tổng hợp'!$M76,'Điều chỉnh'!$E$49:$E$71)</f>
        <v>0</v>
      </c>
      <c r="J76" s="298">
        <f>G76+H76-I76</f>
        <v>0</v>
      </c>
      <c r="K76" s="334"/>
      <c r="L76" s="338" t="s">
        <v>55</v>
      </c>
      <c r="M76" s="340" t="s">
        <v>1188</v>
      </c>
      <c r="N76" s="191"/>
    </row>
    <row r="77" spans="1:14" ht="30" outlineLevel="2">
      <c r="A77" s="205">
        <v>219</v>
      </c>
      <c r="B77" s="188" t="s">
        <v>424</v>
      </c>
      <c r="C77" s="247"/>
      <c r="D77" s="247">
        <f>SUMIF('Điều chỉnh'!$F$10:$F$44,$M77,'Điều chỉnh'!$E$10:$E$44)</f>
        <v>0</v>
      </c>
      <c r="E77" s="247">
        <f>SUMIF('Điều chỉnh'!$G$10:$G$44,$M77,'Điều chỉnh'!$E$10:$E$44)</f>
        <v>0</v>
      </c>
      <c r="F77" s="247">
        <f>C77+D77-E77</f>
        <v>0</v>
      </c>
      <c r="G77" s="247"/>
      <c r="H77" s="247">
        <f>SUMIF('Điều chỉnh'!$F$49:$F$71,'Tổng hợp'!$M77,'Điều chỉnh'!$E$49:$E$71)</f>
        <v>0</v>
      </c>
      <c r="I77" s="247">
        <f>SUMIF('Điều chỉnh'!$G$49:$G$71,'Tổng hợp'!$M77,'Điều chỉnh'!$E$49:$E$71)</f>
        <v>0</v>
      </c>
      <c r="J77" s="289">
        <f>G77+H77-I77</f>
        <v>0</v>
      </c>
      <c r="K77" s="42"/>
      <c r="L77" s="338" t="s">
        <v>55</v>
      </c>
      <c r="M77" s="340" t="s">
        <v>450</v>
      </c>
      <c r="N77" s="191"/>
    </row>
    <row r="78" spans="1:14" ht="15" outlineLevel="2">
      <c r="A78" s="205"/>
      <c r="B78" s="188"/>
      <c r="C78" s="247"/>
      <c r="D78" s="247"/>
      <c r="E78" s="247"/>
      <c r="F78" s="247"/>
      <c r="G78" s="247"/>
      <c r="H78" s="247"/>
      <c r="I78" s="247"/>
      <c r="J78" s="289"/>
      <c r="K78" s="42"/>
      <c r="L78" s="338" t="s">
        <v>1254</v>
      </c>
      <c r="M78" s="340"/>
      <c r="N78" s="191"/>
    </row>
    <row r="79" spans="1:14" ht="15" outlineLevel="2">
      <c r="A79" s="206">
        <v>220</v>
      </c>
      <c r="B79" s="137" t="s">
        <v>158</v>
      </c>
      <c r="C79" s="248">
        <f>SUBTOTAL(9,C80:C93)</f>
        <v>10889362711</v>
      </c>
      <c r="D79" s="248">
        <f aca="true" t="shared" si="21" ref="D79:J79">SUBTOTAL(9,D80:D93)</f>
        <v>0</v>
      </c>
      <c r="E79" s="248">
        <f t="shared" si="21"/>
        <v>0</v>
      </c>
      <c r="F79" s="248">
        <f t="shared" si="21"/>
        <v>10889362711</v>
      </c>
      <c r="G79" s="248">
        <f>G80+G86+G89</f>
        <v>11220897715</v>
      </c>
      <c r="H79" s="248">
        <f t="shared" si="21"/>
        <v>0</v>
      </c>
      <c r="I79" s="248">
        <f t="shared" si="21"/>
        <v>0</v>
      </c>
      <c r="J79" s="248">
        <f t="shared" si="21"/>
        <v>11220897715</v>
      </c>
      <c r="K79" s="90"/>
      <c r="L79" s="338" t="s">
        <v>34</v>
      </c>
      <c r="M79" s="340"/>
      <c r="N79" s="191"/>
    </row>
    <row r="80" spans="1:14" ht="15" outlineLevel="2">
      <c r="A80" s="205">
        <v>221</v>
      </c>
      <c r="B80" s="185" t="s">
        <v>160</v>
      </c>
      <c r="C80" s="247">
        <f>SUBTOTAL(9,C81:C82)</f>
        <v>10807045190</v>
      </c>
      <c r="D80" s="247">
        <f aca="true" t="shared" si="22" ref="D80:J80">SUBTOTAL(9,D81:D82)</f>
        <v>0</v>
      </c>
      <c r="E80" s="247">
        <f t="shared" si="22"/>
        <v>0</v>
      </c>
      <c r="F80" s="247">
        <f t="shared" si="22"/>
        <v>10807045190</v>
      </c>
      <c r="G80" s="247">
        <f>SUBTOTAL(9,G81:G82)</f>
        <v>11134166966</v>
      </c>
      <c r="H80" s="247">
        <f t="shared" si="22"/>
        <v>0</v>
      </c>
      <c r="I80" s="247">
        <f t="shared" si="22"/>
        <v>0</v>
      </c>
      <c r="J80" s="289">
        <f t="shared" si="22"/>
        <v>11134166966</v>
      </c>
      <c r="K80" s="42"/>
      <c r="L80" s="338" t="s">
        <v>34</v>
      </c>
      <c r="M80" s="340"/>
      <c r="N80" s="191"/>
    </row>
    <row r="81" spans="1:14" ht="15" outlineLevel="2">
      <c r="A81" s="207">
        <v>222</v>
      </c>
      <c r="B81" s="186" t="s">
        <v>164</v>
      </c>
      <c r="C81" s="760">
        <v>13448354762</v>
      </c>
      <c r="D81" s="250">
        <f>SUMIF('Điều chỉnh'!$F$10:$F$44,$M81,'Điều chỉnh'!$E$10:$E$44)</f>
        <v>0</v>
      </c>
      <c r="E81" s="250">
        <f>SUMIF('Điều chỉnh'!$G$10:$G$44,$M81,'Điều chỉnh'!$E$10:$E$44)</f>
        <v>0</v>
      </c>
      <c r="F81" s="250">
        <f>C81+D81-E81</f>
        <v>13448354762</v>
      </c>
      <c r="G81" s="760">
        <v>13448354762</v>
      </c>
      <c r="H81" s="250">
        <f>SUMIF('Điều chỉnh'!$F$49:$F$71,'Tổng hợp'!$M81,'Điều chỉnh'!$E$49:$E$71)</f>
        <v>0</v>
      </c>
      <c r="I81" s="250">
        <f>SUMIF('Điều chỉnh'!$G$49:$G$71,'Tổng hợp'!$M81,'Điều chỉnh'!$E$49:$E$71)</f>
        <v>0</v>
      </c>
      <c r="J81" s="292">
        <f>G81+H81-I81</f>
        <v>13448354762</v>
      </c>
      <c r="K81" s="331"/>
      <c r="L81" s="338" t="s">
        <v>55</v>
      </c>
      <c r="M81" s="339">
        <v>211</v>
      </c>
      <c r="N81" s="191"/>
    </row>
    <row r="82" spans="1:14" ht="15" outlineLevel="2">
      <c r="A82" s="207">
        <v>223</v>
      </c>
      <c r="B82" s="186" t="s">
        <v>165</v>
      </c>
      <c r="C82" s="762">
        <v>-2641309572</v>
      </c>
      <c r="D82" s="250">
        <f>SUMIF('Điều chỉnh'!$F$10:$F$44,$M82,'Điều chỉnh'!$E$10:$E$44)</f>
        <v>0</v>
      </c>
      <c r="E82" s="250">
        <f>SUMIF('Điều chỉnh'!$G$10:$G$44,$M82,'Điều chỉnh'!$E$10:$E$44)</f>
        <v>0</v>
      </c>
      <c r="F82" s="710">
        <f>C82+D82-E82</f>
        <v>-2641309572</v>
      </c>
      <c r="G82" s="759">
        <v>-2314187796</v>
      </c>
      <c r="H82" s="250">
        <f>SUMIF('Điều chỉnh'!$F$49:$F$71,'Tổng hợp'!$M82,'Điều chỉnh'!$E$49:$E$71)</f>
        <v>0</v>
      </c>
      <c r="I82" s="250">
        <f>SUMIF('Điều chỉnh'!$G$49:$G$71,'Tổng hợp'!$M82,'Điều chỉnh'!$E$49:$E$71)</f>
        <v>0</v>
      </c>
      <c r="J82" s="710">
        <f>G82+H82-I82</f>
        <v>-2314187796</v>
      </c>
      <c r="K82" s="331"/>
      <c r="L82" s="338" t="s">
        <v>55</v>
      </c>
      <c r="M82" s="339">
        <v>2141</v>
      </c>
      <c r="N82" s="191"/>
    </row>
    <row r="83" spans="1:14" ht="15" outlineLevel="2">
      <c r="A83" s="205">
        <v>224</v>
      </c>
      <c r="B83" s="185" t="s">
        <v>161</v>
      </c>
      <c r="C83" s="247">
        <f>SUBTOTAL(9,C84:C85)</f>
        <v>0</v>
      </c>
      <c r="D83" s="247">
        <f aca="true" t="shared" si="23" ref="D83:J83">SUBTOTAL(9,D84:D85)</f>
        <v>0</v>
      </c>
      <c r="E83" s="247">
        <f t="shared" si="23"/>
        <v>0</v>
      </c>
      <c r="F83" s="247">
        <f t="shared" si="23"/>
        <v>0</v>
      </c>
      <c r="G83" s="247">
        <f>SUBTOTAL(9,G84:G85)</f>
        <v>0</v>
      </c>
      <c r="H83" s="247">
        <f t="shared" si="23"/>
        <v>0</v>
      </c>
      <c r="I83" s="247">
        <f t="shared" si="23"/>
        <v>0</v>
      </c>
      <c r="J83" s="289">
        <f t="shared" si="23"/>
        <v>0</v>
      </c>
      <c r="K83" s="42"/>
      <c r="L83" s="338" t="s">
        <v>34</v>
      </c>
      <c r="M83" s="340"/>
      <c r="N83" s="191"/>
    </row>
    <row r="84" spans="1:14" ht="15" outlineLevel="2">
      <c r="A84" s="207">
        <v>225</v>
      </c>
      <c r="B84" s="186" t="s">
        <v>164</v>
      </c>
      <c r="C84" s="250"/>
      <c r="D84" s="250">
        <f>SUMIF('Điều chỉnh'!$F$10:$F$44,$M84,'Điều chỉnh'!$E$10:$E$44)</f>
        <v>0</v>
      </c>
      <c r="E84" s="250">
        <f>SUMIF('Điều chỉnh'!$G$10:$G$44,$M84,'Điều chỉnh'!$E$10:$E$44)</f>
        <v>0</v>
      </c>
      <c r="F84" s="250">
        <f>C84+D84-E84</f>
        <v>0</v>
      </c>
      <c r="G84" s="250"/>
      <c r="H84" s="250">
        <f>SUMIF('Điều chỉnh'!$F$49:$F$71,'Tổng hợp'!$M84,'Điều chỉnh'!$E$49:$E$71)</f>
        <v>0</v>
      </c>
      <c r="I84" s="250">
        <f>SUMIF('Điều chỉnh'!$G$49:$G$71,'Tổng hợp'!$M84,'Điều chỉnh'!$E$49:$E$71)</f>
        <v>0</v>
      </c>
      <c r="J84" s="292">
        <f>G84+H84-I84</f>
        <v>0</v>
      </c>
      <c r="K84" s="331"/>
      <c r="L84" s="338" t="s">
        <v>55</v>
      </c>
      <c r="M84" s="339">
        <v>212</v>
      </c>
      <c r="N84" s="191"/>
    </row>
    <row r="85" spans="1:14" ht="15" outlineLevel="2">
      <c r="A85" s="207">
        <v>226</v>
      </c>
      <c r="B85" s="186" t="s">
        <v>165</v>
      </c>
      <c r="C85" s="250"/>
      <c r="D85" s="250">
        <f>SUMIF('Điều chỉnh'!$F$10:$F$44,$M85,'Điều chỉnh'!$E$10:$E$44)</f>
        <v>0</v>
      </c>
      <c r="E85" s="250">
        <f>SUMIF('Điều chỉnh'!$G$10:$G$44,$M85,'Điều chỉnh'!$E$10:$E$44)</f>
        <v>0</v>
      </c>
      <c r="F85" s="250">
        <f>C85+D85-E85</f>
        <v>0</v>
      </c>
      <c r="G85" s="250"/>
      <c r="H85" s="250">
        <f>SUMIF('Điều chỉnh'!$F$49:$F$71,'Tổng hợp'!$M85,'Điều chỉnh'!$E$49:$E$71)</f>
        <v>0</v>
      </c>
      <c r="I85" s="250">
        <f>SUMIF('Điều chỉnh'!$G$49:$G$71,'Tổng hợp'!$M85,'Điều chỉnh'!$E$49:$E$71)</f>
        <v>0</v>
      </c>
      <c r="J85" s="292">
        <f>G85+H85-I85</f>
        <v>0</v>
      </c>
      <c r="K85" s="331"/>
      <c r="L85" s="338" t="s">
        <v>55</v>
      </c>
      <c r="M85" s="339">
        <v>2142</v>
      </c>
      <c r="N85" s="191"/>
    </row>
    <row r="86" spans="1:14" ht="15" outlineLevel="2">
      <c r="A86" s="205">
        <v>227</v>
      </c>
      <c r="B86" s="185" t="s">
        <v>162</v>
      </c>
      <c r="C86" s="247">
        <f>SUBTOTAL(9,C87:C88)</f>
        <v>82317521</v>
      </c>
      <c r="D86" s="247">
        <f aca="true" t="shared" si="24" ref="D86:J86">SUBTOTAL(9,D87:D88)</f>
        <v>0</v>
      </c>
      <c r="E86" s="247">
        <f t="shared" si="24"/>
        <v>0</v>
      </c>
      <c r="F86" s="247">
        <f t="shared" si="24"/>
        <v>82317521</v>
      </c>
      <c r="G86" s="247">
        <f>G87+G88</f>
        <v>86730749</v>
      </c>
      <c r="H86" s="247">
        <f t="shared" si="24"/>
        <v>0</v>
      </c>
      <c r="I86" s="247">
        <f t="shared" si="24"/>
        <v>0</v>
      </c>
      <c r="J86" s="289">
        <f t="shared" si="24"/>
        <v>86730749</v>
      </c>
      <c r="K86" s="42"/>
      <c r="L86" s="338" t="s">
        <v>34</v>
      </c>
      <c r="M86" s="340"/>
      <c r="N86" s="191"/>
    </row>
    <row r="87" spans="1:14" ht="15" outlineLevel="2">
      <c r="A87" s="207">
        <v>228</v>
      </c>
      <c r="B87" s="186" t="s">
        <v>164</v>
      </c>
      <c r="C87" s="781">
        <v>112752000</v>
      </c>
      <c r="D87" s="250">
        <f>SUMIF('Điều chỉnh'!$F$10:$F$44,$M87,'Điều chỉnh'!$E$10:$E$44)</f>
        <v>0</v>
      </c>
      <c r="E87" s="250">
        <f>SUMIF('Điều chỉnh'!$G$10:$G$44,$M87,'Điều chỉnh'!$E$10:$E$44)</f>
        <v>0</v>
      </c>
      <c r="F87" s="250">
        <f>C87+D87-E87</f>
        <v>112752000</v>
      </c>
      <c r="G87" s="247">
        <v>112752000</v>
      </c>
      <c r="H87" s="250">
        <f>SUMIF('Điều chỉnh'!$F$49:$F$71,'Tổng hợp'!$M87,'Điều chỉnh'!$E$49:$E$71)</f>
        <v>0</v>
      </c>
      <c r="I87" s="250">
        <f>SUMIF('Điều chỉnh'!$G$49:$G$71,'Tổng hợp'!$M87,'Điều chỉnh'!$E$49:$E$71)</f>
        <v>0</v>
      </c>
      <c r="J87" s="292">
        <f>G87+H87-I87</f>
        <v>112752000</v>
      </c>
      <c r="K87" s="331"/>
      <c r="L87" s="338" t="s">
        <v>55</v>
      </c>
      <c r="M87" s="339">
        <v>213</v>
      </c>
      <c r="N87" s="191"/>
    </row>
    <row r="88" spans="1:14" ht="15" outlineLevel="2">
      <c r="A88" s="207">
        <v>229</v>
      </c>
      <c r="B88" s="186" t="s">
        <v>165</v>
      </c>
      <c r="C88" s="762">
        <v>-30434479</v>
      </c>
      <c r="D88" s="250">
        <f>SUMIF('Điều chỉnh'!$F$10:$F$44,$M88,'Điều chỉnh'!$E$10:$E$44)</f>
        <v>0</v>
      </c>
      <c r="E88" s="250">
        <f>SUMIF('Điều chỉnh'!$G$10:$G$44,$M88,'Điều chỉnh'!$E$10:$E$44)</f>
        <v>0</v>
      </c>
      <c r="F88" s="250">
        <f>C88+D88-E88</f>
        <v>-30434479</v>
      </c>
      <c r="G88" s="760">
        <v>-26021251</v>
      </c>
      <c r="H88" s="250">
        <f>SUMIF('Điều chỉnh'!$F$49:$F$71,'Tổng hợp'!$M88,'Điều chỉnh'!$E$49:$E$71)</f>
        <v>0</v>
      </c>
      <c r="I88" s="250">
        <f>SUMIF('Điều chỉnh'!$G$49:$G$71,'Tổng hợp'!$M88,'Điều chỉnh'!$E$49:$E$71)</f>
        <v>0</v>
      </c>
      <c r="J88" s="292">
        <f>G88+H88-I88</f>
        <v>-26021251</v>
      </c>
      <c r="K88" s="331"/>
      <c r="L88" s="338" t="s">
        <v>55</v>
      </c>
      <c r="M88" s="339">
        <v>2143</v>
      </c>
      <c r="N88" s="191"/>
    </row>
    <row r="89" spans="1:14" ht="15" outlineLevel="2">
      <c r="A89" s="205">
        <v>230</v>
      </c>
      <c r="B89" s="185" t="s">
        <v>163</v>
      </c>
      <c r="C89" s="249">
        <f>SUBTOTAL(9,C90:C92)</f>
        <v>0</v>
      </c>
      <c r="D89" s="249">
        <f aca="true" t="shared" si="25" ref="D89:J89">SUBTOTAL(9,D90:D93)</f>
        <v>0</v>
      </c>
      <c r="E89" s="249">
        <f t="shared" si="25"/>
        <v>0</v>
      </c>
      <c r="F89" s="249">
        <f t="shared" si="25"/>
        <v>0</v>
      </c>
      <c r="G89" s="249">
        <f>SUBTOTAL(9,G90:G93)</f>
        <v>0</v>
      </c>
      <c r="H89" s="249">
        <f t="shared" si="25"/>
        <v>0</v>
      </c>
      <c r="I89" s="249">
        <f t="shared" si="25"/>
        <v>0</v>
      </c>
      <c r="J89" s="249">
        <f t="shared" si="25"/>
        <v>0</v>
      </c>
      <c r="K89" s="330"/>
      <c r="L89" s="338" t="s">
        <v>34</v>
      </c>
      <c r="M89" s="339"/>
      <c r="N89" s="191"/>
    </row>
    <row r="90" spans="1:14" ht="15" outlineLevel="2">
      <c r="A90" s="205"/>
      <c r="B90" s="186" t="s">
        <v>834</v>
      </c>
      <c r="C90" s="412"/>
      <c r="D90" s="412">
        <f>SUMIF('Điều chỉnh'!$F$10:$F$44,$M90,'Điều chỉnh'!$E$10:$E$44)</f>
        <v>0</v>
      </c>
      <c r="E90" s="412">
        <f>SUMIF('Điều chỉnh'!$G$10:$G$44,$M90,'Điều chỉnh'!$E$10:$E$44)</f>
        <v>0</v>
      </c>
      <c r="F90" s="412">
        <f>C90+D90-E90</f>
        <v>0</v>
      </c>
      <c r="G90" s="412"/>
      <c r="H90" s="412">
        <f>SUMIF('Điều chỉnh'!$F$49:$F$71,'Tổng hợp'!$M90,'Điều chỉnh'!$E$49:$E$71)</f>
        <v>0</v>
      </c>
      <c r="I90" s="412">
        <f>SUMIF('Điều chỉnh'!$G$49:$G$71,'Tổng hợp'!$M90,'Điều chỉnh'!$E$49:$E$71)</f>
        <v>0</v>
      </c>
      <c r="J90" s="298">
        <f>G90+H90-I90</f>
        <v>0</v>
      </c>
      <c r="K90" s="330"/>
      <c r="L90" s="338" t="s">
        <v>55</v>
      </c>
      <c r="M90" s="339">
        <v>2411</v>
      </c>
      <c r="N90" s="191"/>
    </row>
    <row r="91" spans="1:14" ht="15" outlineLevel="2">
      <c r="A91" s="205"/>
      <c r="B91" s="186" t="s">
        <v>835</v>
      </c>
      <c r="C91" s="710"/>
      <c r="D91" s="412">
        <f>SUMIF('Điều chỉnh'!$F$10:$F$44,$M91,'Điều chỉnh'!$E$10:$E$44)</f>
        <v>0</v>
      </c>
      <c r="E91" s="412">
        <f>SUMIF('Điều chỉnh'!$G$10:$G$44,$M91,'Điều chỉnh'!$E$10:$E$44)</f>
        <v>0</v>
      </c>
      <c r="F91" s="412">
        <f>C91+D91-E91</f>
        <v>0</v>
      </c>
      <c r="G91" s="412"/>
      <c r="H91" s="412">
        <f>SUMIF('Điều chỉnh'!$F$49:$F$71,'Tổng hợp'!$M91,'Điều chỉnh'!$E$49:$E$71)</f>
        <v>0</v>
      </c>
      <c r="I91" s="412">
        <f>SUMIF('Điều chỉnh'!$G$49:$G$71,'Tổng hợp'!$M91,'Điều chỉnh'!$E$49:$E$71)</f>
        <v>0</v>
      </c>
      <c r="J91" s="292">
        <f>G91+H91-I91</f>
        <v>0</v>
      </c>
      <c r="K91" s="330"/>
      <c r="L91" s="338" t="s">
        <v>55</v>
      </c>
      <c r="M91" s="339">
        <v>2412</v>
      </c>
      <c r="N91" s="191"/>
    </row>
    <row r="92" spans="1:14" ht="15" outlineLevel="2">
      <c r="A92" s="205"/>
      <c r="B92" s="186" t="s">
        <v>836</v>
      </c>
      <c r="C92" s="710">
        <v>0</v>
      </c>
      <c r="D92" s="412">
        <f>SUMIF('Điều chỉnh'!$F$10:$F$44,$M92,'Điều chỉnh'!$E$10:$E$44)</f>
        <v>0</v>
      </c>
      <c r="E92" s="412">
        <f>SUMIF('Điều chỉnh'!$G$10:$G$44,$M92,'Điều chỉnh'!$E$10:$E$44)</f>
        <v>0</v>
      </c>
      <c r="F92" s="412">
        <f>C92+D92-E92</f>
        <v>0</v>
      </c>
      <c r="G92" s="412">
        <v>0</v>
      </c>
      <c r="H92" s="412">
        <f>SUMIF('Điều chỉnh'!$F$49:$F$71,'Tổng hợp'!$M92,'Điều chỉnh'!$E$49:$E$71)</f>
        <v>0</v>
      </c>
      <c r="I92" s="412">
        <f>SUMIF('Điều chỉnh'!$G$49:$G$71,'Tổng hợp'!$M92,'Điều chỉnh'!$E$49:$E$71)</f>
        <v>0</v>
      </c>
      <c r="J92" s="298">
        <f>G92+H92-I92</f>
        <v>0</v>
      </c>
      <c r="K92" s="330"/>
      <c r="L92" s="338" t="s">
        <v>55</v>
      </c>
      <c r="M92" s="339">
        <v>2413</v>
      </c>
      <c r="N92" s="191"/>
    </row>
    <row r="93" spans="1:14" ht="15" outlineLevel="2">
      <c r="A93" s="205"/>
      <c r="B93" s="185"/>
      <c r="C93" s="249"/>
      <c r="D93" s="249"/>
      <c r="E93" s="249"/>
      <c r="F93" s="249"/>
      <c r="G93" s="249"/>
      <c r="H93" s="249"/>
      <c r="I93" s="249"/>
      <c r="J93" s="291"/>
      <c r="K93" s="330"/>
      <c r="L93" s="338" t="s">
        <v>1254</v>
      </c>
      <c r="M93" s="339"/>
      <c r="N93" s="191"/>
    </row>
    <row r="94" spans="1:14" ht="15" outlineLevel="2">
      <c r="A94" s="206">
        <v>240</v>
      </c>
      <c r="B94" s="139" t="s">
        <v>159</v>
      </c>
      <c r="C94" s="251">
        <f>SUBTOTAL(9,C95:C97)</f>
        <v>0</v>
      </c>
      <c r="D94" s="251">
        <f aca="true" t="shared" si="26" ref="D94:J94">SUBTOTAL(9,D95:D97)</f>
        <v>0</v>
      </c>
      <c r="E94" s="251">
        <f t="shared" si="26"/>
        <v>0</v>
      </c>
      <c r="F94" s="251">
        <f t="shared" si="26"/>
        <v>0</v>
      </c>
      <c r="G94" s="251">
        <f>SUBTOTAL(9,G95:G97)</f>
        <v>0</v>
      </c>
      <c r="H94" s="251">
        <f t="shared" si="26"/>
        <v>0</v>
      </c>
      <c r="I94" s="251">
        <f t="shared" si="26"/>
        <v>0</v>
      </c>
      <c r="J94" s="293">
        <f t="shared" si="26"/>
        <v>0</v>
      </c>
      <c r="K94" s="332"/>
      <c r="L94" s="338" t="s">
        <v>34</v>
      </c>
      <c r="M94" s="339"/>
      <c r="N94" s="191"/>
    </row>
    <row r="95" spans="1:14" ht="15" outlineLevel="2">
      <c r="A95" s="205">
        <v>241</v>
      </c>
      <c r="B95" s="185" t="s">
        <v>164</v>
      </c>
      <c r="C95" s="249"/>
      <c r="D95" s="249">
        <f>SUMIF('Điều chỉnh'!$F$10:$F$44,$M95,'Điều chỉnh'!$E$10:$E$44)</f>
        <v>0</v>
      </c>
      <c r="E95" s="249">
        <f>SUMIF('Điều chỉnh'!$G$10:$G$44,$M95,'Điều chỉnh'!$E$10:$E$44)</f>
        <v>0</v>
      </c>
      <c r="F95" s="249">
        <f>C95+D95-E95</f>
        <v>0</v>
      </c>
      <c r="G95" s="249"/>
      <c r="H95" s="249">
        <f>SUMIF('Điều chỉnh'!$F$49:$F$71,'Tổng hợp'!$M95,'Điều chỉnh'!$E$49:$E$71)</f>
        <v>0</v>
      </c>
      <c r="I95" s="249">
        <f>SUMIF('Điều chỉnh'!$G$49:$G$71,'Tổng hợp'!$M95,'Điều chỉnh'!$E$49:$E$71)</f>
        <v>0</v>
      </c>
      <c r="J95" s="291">
        <f>G95+H95-I95</f>
        <v>0</v>
      </c>
      <c r="K95" s="330"/>
      <c r="L95" s="338" t="s">
        <v>55</v>
      </c>
      <c r="M95" s="339">
        <v>217</v>
      </c>
      <c r="N95" s="191"/>
    </row>
    <row r="96" spans="1:14" ht="15" outlineLevel="2">
      <c r="A96" s="205">
        <v>242</v>
      </c>
      <c r="B96" s="185" t="s">
        <v>166</v>
      </c>
      <c r="C96" s="249"/>
      <c r="D96" s="249">
        <f>SUMIF('Điều chỉnh'!$F$10:$F$44,$M96,'Điều chỉnh'!$E$10:$E$44)</f>
        <v>0</v>
      </c>
      <c r="E96" s="249">
        <f>SUMIF('Điều chỉnh'!$G$10:$G$44,$M96,'Điều chỉnh'!$E$10:$E$44)</f>
        <v>0</v>
      </c>
      <c r="F96" s="249">
        <f>C96+D96-E96</f>
        <v>0</v>
      </c>
      <c r="G96" s="249"/>
      <c r="H96" s="249">
        <f>SUMIF('Điều chỉnh'!$F$49:$F$71,'Tổng hợp'!$M96,'Điều chỉnh'!$E$49:$E$71)</f>
        <v>0</v>
      </c>
      <c r="I96" s="249">
        <f>SUMIF('Điều chỉnh'!$G$49:$G$71,'Tổng hợp'!$M96,'Điều chỉnh'!$E$49:$E$71)</f>
        <v>0</v>
      </c>
      <c r="J96" s="291">
        <f>G96+H96-I96</f>
        <v>0</v>
      </c>
      <c r="K96" s="330"/>
      <c r="L96" s="338" t="s">
        <v>55</v>
      </c>
      <c r="M96" s="339">
        <v>2147</v>
      </c>
      <c r="N96" s="191"/>
    </row>
    <row r="97" spans="1:14" ht="15" outlineLevel="2">
      <c r="A97" s="205"/>
      <c r="B97" s="188"/>
      <c r="C97" s="247"/>
      <c r="D97" s="247"/>
      <c r="E97" s="247"/>
      <c r="F97" s="247"/>
      <c r="G97" s="247"/>
      <c r="H97" s="247"/>
      <c r="I97" s="247"/>
      <c r="J97" s="289"/>
      <c r="K97" s="42"/>
      <c r="L97" s="338" t="s">
        <v>1254</v>
      </c>
      <c r="M97" s="340"/>
      <c r="N97" s="191"/>
    </row>
    <row r="98" spans="1:14" ht="28.5" outlineLevel="2">
      <c r="A98" s="206">
        <v>250</v>
      </c>
      <c r="B98" s="137" t="s">
        <v>170</v>
      </c>
      <c r="C98" s="248">
        <f>SUBTOTAL(9,C99:C110)</f>
        <v>0</v>
      </c>
      <c r="D98" s="248">
        <f aca="true" t="shared" si="27" ref="D98:J98">SUBTOTAL(9,D99:D110)</f>
        <v>0</v>
      </c>
      <c r="E98" s="248">
        <f t="shared" si="27"/>
        <v>0</v>
      </c>
      <c r="F98" s="248">
        <f t="shared" si="27"/>
        <v>0</v>
      </c>
      <c r="G98" s="248">
        <f>SUBTOTAL(9,G99:G110)</f>
        <v>0</v>
      </c>
      <c r="H98" s="248">
        <f t="shared" si="27"/>
        <v>0</v>
      </c>
      <c r="I98" s="248">
        <f t="shared" si="27"/>
        <v>0</v>
      </c>
      <c r="J98" s="290">
        <f t="shared" si="27"/>
        <v>0</v>
      </c>
      <c r="K98" s="90"/>
      <c r="L98" s="338" t="s">
        <v>34</v>
      </c>
      <c r="M98" s="340"/>
      <c r="N98" s="191"/>
    </row>
    <row r="99" spans="1:14" ht="15" outlineLevel="2">
      <c r="A99" s="205">
        <v>251</v>
      </c>
      <c r="B99" s="185" t="s">
        <v>167</v>
      </c>
      <c r="C99" s="249"/>
      <c r="D99" s="249">
        <f>SUMIF('Điều chỉnh'!$F$10:$F$44,$M99,'Điều chỉnh'!$E$10:$E$44)</f>
        <v>0</v>
      </c>
      <c r="E99" s="249">
        <f>SUMIF('Điều chỉnh'!$G$10:$G$44,$M99,'Điều chỉnh'!$E$10:$E$44)</f>
        <v>0</v>
      </c>
      <c r="F99" s="249">
        <f>C99+D99-E99</f>
        <v>0</v>
      </c>
      <c r="G99" s="249"/>
      <c r="H99" s="249">
        <f>SUMIF('Điều chỉnh'!$F$49:$F$71,'Tổng hợp'!$M99,'Điều chỉnh'!$E$49:$E$71)</f>
        <v>0</v>
      </c>
      <c r="I99" s="249">
        <f>SUMIF('Điều chỉnh'!$G$49:$G$71,'Tổng hợp'!$M99,'Điều chỉnh'!$E$49:$E$71)</f>
        <v>0</v>
      </c>
      <c r="J99" s="291">
        <f>G99+H99-I99</f>
        <v>0</v>
      </c>
      <c r="K99" s="330"/>
      <c r="L99" s="338" t="s">
        <v>55</v>
      </c>
      <c r="M99" s="339">
        <v>221</v>
      </c>
      <c r="N99" s="191"/>
    </row>
    <row r="100" spans="1:14" ht="30" outlineLevel="2">
      <c r="A100" s="205">
        <v>252</v>
      </c>
      <c r="B100" s="185" t="s">
        <v>168</v>
      </c>
      <c r="C100" s="247">
        <f>SUBTOTAL(9,C101:C102)</f>
        <v>0</v>
      </c>
      <c r="D100" s="247">
        <f aca="true" t="shared" si="28" ref="D100:J100">SUBTOTAL(9,D101:D102)</f>
        <v>0</v>
      </c>
      <c r="E100" s="247">
        <f t="shared" si="28"/>
        <v>0</v>
      </c>
      <c r="F100" s="247">
        <f t="shared" si="28"/>
        <v>0</v>
      </c>
      <c r="G100" s="247">
        <f>SUBTOTAL(9,G101:G102)</f>
        <v>0</v>
      </c>
      <c r="H100" s="247">
        <f t="shared" si="28"/>
        <v>0</v>
      </c>
      <c r="I100" s="247">
        <f t="shared" si="28"/>
        <v>0</v>
      </c>
      <c r="J100" s="289">
        <f t="shared" si="28"/>
        <v>0</v>
      </c>
      <c r="K100" s="330"/>
      <c r="L100" s="338" t="s">
        <v>34</v>
      </c>
      <c r="M100" s="339"/>
      <c r="N100" s="191"/>
    </row>
    <row r="101" spans="1:14" ht="15" outlineLevel="2">
      <c r="A101" s="205"/>
      <c r="B101" s="186" t="s">
        <v>70</v>
      </c>
      <c r="C101" s="250"/>
      <c r="D101" s="250">
        <f>SUMIF('Điều chỉnh'!$F$10:$F$44,$M101,'Điều chỉnh'!$E$10:$E$44)</f>
        <v>0</v>
      </c>
      <c r="E101" s="250">
        <f>SUMIF('Điều chỉnh'!$G$10:$G$44,$M101,'Điều chỉnh'!$E$10:$E$44)</f>
        <v>0</v>
      </c>
      <c r="F101" s="250">
        <f>C101+D101-E101</f>
        <v>0</v>
      </c>
      <c r="G101" s="249"/>
      <c r="H101" s="250">
        <f>SUMIF('Điều chỉnh'!$F$49:$F$71,'Tổng hợp'!$M101,'Điều chỉnh'!$E$49:$E$71)</f>
        <v>0</v>
      </c>
      <c r="I101" s="250">
        <f>SUMIF('Điều chỉnh'!$G$49:$G$71,'Tổng hợp'!$M101,'Điều chỉnh'!$E$49:$E$71)</f>
        <v>0</v>
      </c>
      <c r="J101" s="292">
        <f>G101+H101-I101</f>
        <v>0</v>
      </c>
      <c r="K101" s="330"/>
      <c r="L101" s="338" t="s">
        <v>55</v>
      </c>
      <c r="M101" s="339">
        <v>222</v>
      </c>
      <c r="N101" s="191"/>
    </row>
    <row r="102" spans="1:14" ht="15" outlineLevel="2">
      <c r="A102" s="205"/>
      <c r="B102" s="186" t="s">
        <v>71</v>
      </c>
      <c r="C102" s="250"/>
      <c r="D102" s="250">
        <f>SUMIF('Điều chỉnh'!$F$10:$F$44,$M102,'Điều chỉnh'!$E$10:$E$44)</f>
        <v>0</v>
      </c>
      <c r="E102" s="250">
        <f>SUMIF('Điều chỉnh'!$G$10:$G$44,$M102,'Điều chỉnh'!$E$10:$E$44)</f>
        <v>0</v>
      </c>
      <c r="F102" s="250">
        <f>C102+D102-E102</f>
        <v>0</v>
      </c>
      <c r="G102" s="250"/>
      <c r="H102" s="250">
        <f>SUMIF('Điều chỉnh'!$F$49:$F$71,'Tổng hợp'!$M102,'Điều chỉnh'!$E$49:$E$71)</f>
        <v>0</v>
      </c>
      <c r="I102" s="250">
        <f>SUMIF('Điều chỉnh'!$G$49:$G$71,'Tổng hợp'!$M102,'Điều chỉnh'!$E$49:$E$71)</f>
        <v>0</v>
      </c>
      <c r="J102" s="292">
        <f>G102+H102-I102</f>
        <v>0</v>
      </c>
      <c r="K102" s="330"/>
      <c r="L102" s="338" t="s">
        <v>55</v>
      </c>
      <c r="M102" s="339">
        <v>223</v>
      </c>
      <c r="N102" s="191"/>
    </row>
    <row r="103" spans="1:14" ht="15" outlineLevel="2">
      <c r="A103" s="205">
        <v>258</v>
      </c>
      <c r="B103" s="185" t="s">
        <v>169</v>
      </c>
      <c r="C103" s="247">
        <f>SUBTOTAL(9,C104:C108)</f>
        <v>0</v>
      </c>
      <c r="D103" s="247">
        <f aca="true" t="shared" si="29" ref="D103:J103">SUBTOTAL(9,D104:D108)</f>
        <v>0</v>
      </c>
      <c r="E103" s="247">
        <f t="shared" si="29"/>
        <v>0</v>
      </c>
      <c r="F103" s="247">
        <f t="shared" si="29"/>
        <v>0</v>
      </c>
      <c r="G103" s="247">
        <f>SUBTOTAL(9,G104:G108)</f>
        <v>0</v>
      </c>
      <c r="H103" s="247">
        <f t="shared" si="29"/>
        <v>0</v>
      </c>
      <c r="I103" s="247">
        <f t="shared" si="29"/>
        <v>0</v>
      </c>
      <c r="J103" s="247">
        <f t="shared" si="29"/>
        <v>0</v>
      </c>
      <c r="K103" s="330"/>
      <c r="L103" s="338" t="s">
        <v>34</v>
      </c>
      <c r="M103" s="339"/>
      <c r="N103" s="191"/>
    </row>
    <row r="104" spans="1:14" ht="15" outlineLevel="2">
      <c r="A104" s="205"/>
      <c r="B104" s="186" t="s">
        <v>839</v>
      </c>
      <c r="C104" s="250">
        <v>0</v>
      </c>
      <c r="D104" s="250">
        <f>SUMIF('Điều chỉnh'!$F$10:$F$44,$M104,'Điều chỉnh'!$E$10:$E$44)</f>
        <v>0</v>
      </c>
      <c r="E104" s="250">
        <f>SUMIF('Điều chỉnh'!$G$10:$G$44,$M104,'Điều chỉnh'!$E$10:$E$44)</f>
        <v>0</v>
      </c>
      <c r="F104" s="250">
        <f aca="true" t="shared" si="30" ref="F104:F109">C104+D104-E104</f>
        <v>0</v>
      </c>
      <c r="G104" s="250">
        <v>0</v>
      </c>
      <c r="H104" s="250">
        <f>SUMIF('Điều chỉnh'!$F$49:$F$71,'Tổng hợp'!$M104,'Điều chỉnh'!$E$49:$E$71)</f>
        <v>0</v>
      </c>
      <c r="I104" s="250">
        <f>SUMIF('Điều chỉnh'!$G$49:$G$71,'Tổng hợp'!$M104,'Điều chỉnh'!$E$49:$E$71)</f>
        <v>0</v>
      </c>
      <c r="J104" s="292">
        <f aca="true" t="shared" si="31" ref="J104:J109">G104+H104-I104</f>
        <v>0</v>
      </c>
      <c r="K104" s="330"/>
      <c r="L104" s="338" t="s">
        <v>55</v>
      </c>
      <c r="M104" s="339">
        <v>2281</v>
      </c>
      <c r="N104" s="191"/>
    </row>
    <row r="105" spans="1:14" ht="15" outlineLevel="2">
      <c r="A105" s="205"/>
      <c r="B105" s="186" t="s">
        <v>840</v>
      </c>
      <c r="C105" s="250"/>
      <c r="D105" s="250">
        <f>SUMIF('Điều chỉnh'!$F$10:$F$44,$M105,'Điều chỉnh'!$E$10:$E$44)</f>
        <v>0</v>
      </c>
      <c r="E105" s="250">
        <f>SUMIF('Điều chỉnh'!$G$10:$G$44,$M105,'Điều chỉnh'!$E$10:$E$44)</f>
        <v>0</v>
      </c>
      <c r="F105" s="250">
        <f t="shared" si="30"/>
        <v>0</v>
      </c>
      <c r="G105" s="250"/>
      <c r="H105" s="250">
        <f>SUMIF('Điều chỉnh'!$F$49:$F$71,'Tổng hợp'!$M105,'Điều chỉnh'!$E$49:$E$71)</f>
        <v>0</v>
      </c>
      <c r="I105" s="250">
        <f>SUMIF('Điều chỉnh'!$G$49:$G$71,'Tổng hợp'!$M105,'Điều chỉnh'!$E$49:$E$71)</f>
        <v>0</v>
      </c>
      <c r="J105" s="292">
        <f t="shared" si="31"/>
        <v>0</v>
      </c>
      <c r="K105" s="330"/>
      <c r="L105" s="338" t="s">
        <v>55</v>
      </c>
      <c r="M105" s="339">
        <v>2282</v>
      </c>
      <c r="N105" s="191"/>
    </row>
    <row r="106" spans="1:14" ht="15" outlineLevel="2">
      <c r="A106" s="205"/>
      <c r="B106" s="186" t="s">
        <v>841</v>
      </c>
      <c r="C106" s="250"/>
      <c r="D106" s="250">
        <f>SUMIF('Điều chỉnh'!$F$10:$F$44,$M106,'Điều chỉnh'!$E$10:$E$44)</f>
        <v>0</v>
      </c>
      <c r="E106" s="250">
        <f>SUMIF('Điều chỉnh'!$G$10:$G$44,$M106,'Điều chỉnh'!$E$10:$E$44)</f>
        <v>0</v>
      </c>
      <c r="F106" s="250">
        <f t="shared" si="30"/>
        <v>0</v>
      </c>
      <c r="G106" s="250"/>
      <c r="H106" s="250">
        <f>SUMIF('Điều chỉnh'!$F$49:$F$71,'Tổng hợp'!$M106,'Điều chỉnh'!$E$49:$E$71)</f>
        <v>0</v>
      </c>
      <c r="I106" s="250">
        <f>SUMIF('Điều chỉnh'!$G$49:$G$71,'Tổng hợp'!$M106,'Điều chỉnh'!$E$49:$E$71)</f>
        <v>0</v>
      </c>
      <c r="J106" s="292">
        <f t="shared" si="31"/>
        <v>0</v>
      </c>
      <c r="K106" s="330"/>
      <c r="L106" s="338" t="s">
        <v>55</v>
      </c>
      <c r="M106" s="339">
        <v>2283</v>
      </c>
      <c r="N106" s="191"/>
    </row>
    <row r="107" spans="1:14" ht="15" outlineLevel="2">
      <c r="A107" s="205"/>
      <c r="B107" s="186" t="s">
        <v>259</v>
      </c>
      <c r="C107" s="250"/>
      <c r="D107" s="250">
        <f>SUMIF('Điều chỉnh'!$F$10:$F$44,$M107,'Điều chỉnh'!$E$10:$E$44)</f>
        <v>0</v>
      </c>
      <c r="E107" s="250">
        <f>SUMIF('Điều chỉnh'!$G$10:$G$44,$M107,'Điều chỉnh'!$E$10:$E$44)</f>
        <v>0</v>
      </c>
      <c r="F107" s="250">
        <f t="shared" si="30"/>
        <v>0</v>
      </c>
      <c r="G107" s="250"/>
      <c r="H107" s="250">
        <f>SUMIF('Điều chỉnh'!$F$49:$F$71,'Tổng hợp'!$M107,'Điều chỉnh'!$E$49:$E$71)</f>
        <v>0</v>
      </c>
      <c r="I107" s="250">
        <f>SUMIF('Điều chỉnh'!$G$49:$G$71,'Tổng hợp'!$M107,'Điều chỉnh'!$E$49:$E$71)</f>
        <v>0</v>
      </c>
      <c r="J107" s="292">
        <f t="shared" si="31"/>
        <v>0</v>
      </c>
      <c r="K107" s="330"/>
      <c r="L107" s="338" t="s">
        <v>55</v>
      </c>
      <c r="M107" s="339">
        <v>2284</v>
      </c>
      <c r="N107" s="191"/>
    </row>
    <row r="108" spans="1:14" ht="15" outlineLevel="2">
      <c r="A108" s="205"/>
      <c r="B108" s="186" t="s">
        <v>260</v>
      </c>
      <c r="C108" s="250"/>
      <c r="D108" s="250">
        <f>SUMIF('Điều chỉnh'!$F$10:$F$44,$M108,'Điều chỉnh'!$E$10:$E$44)</f>
        <v>0</v>
      </c>
      <c r="E108" s="250">
        <f>SUMIF('Điều chỉnh'!$G$10:$G$44,$M108,'Điều chỉnh'!$E$10:$E$44)</f>
        <v>0</v>
      </c>
      <c r="F108" s="250">
        <f t="shared" si="30"/>
        <v>0</v>
      </c>
      <c r="G108" s="250"/>
      <c r="H108" s="250">
        <f>SUMIF('Điều chỉnh'!$F$49:$F$71,'Tổng hợp'!$M108,'Điều chỉnh'!$E$49:$E$71)</f>
        <v>0</v>
      </c>
      <c r="I108" s="250">
        <f>SUMIF('Điều chỉnh'!$G$49:$G$71,'Tổng hợp'!$M108,'Điều chỉnh'!$E$49:$E$71)</f>
        <v>0</v>
      </c>
      <c r="J108" s="292">
        <f t="shared" si="31"/>
        <v>0</v>
      </c>
      <c r="K108" s="330"/>
      <c r="L108" s="338" t="s">
        <v>55</v>
      </c>
      <c r="M108" s="339">
        <v>2288</v>
      </c>
      <c r="N108" s="191"/>
    </row>
    <row r="109" spans="1:14" ht="18" customHeight="1" outlineLevel="2">
      <c r="A109" s="205">
        <v>259</v>
      </c>
      <c r="B109" s="185" t="s">
        <v>425</v>
      </c>
      <c r="C109" s="249"/>
      <c r="D109" s="249">
        <f>SUMIF('Điều chỉnh'!$F$10:$F$44,$M109,'Điều chỉnh'!$E$10:$E$44)</f>
        <v>0</v>
      </c>
      <c r="E109" s="249">
        <f>SUMIF('Điều chỉnh'!$G$10:$G$44,$M109,'Điều chỉnh'!$E$10:$E$44)</f>
        <v>0</v>
      </c>
      <c r="F109" s="249">
        <f t="shared" si="30"/>
        <v>0</v>
      </c>
      <c r="G109" s="249"/>
      <c r="H109" s="249">
        <f>SUMIF('Điều chỉnh'!$F$49:$F$71,'Tổng hợp'!$M109,'Điều chỉnh'!$E$49:$E$71)</f>
        <v>0</v>
      </c>
      <c r="I109" s="249">
        <f>SUMIF('Điều chỉnh'!$G$49:$G$71,'Tổng hợp'!$M109,'Điều chỉnh'!$E$49:$E$71)</f>
        <v>0</v>
      </c>
      <c r="J109" s="291">
        <f t="shared" si="31"/>
        <v>0</v>
      </c>
      <c r="K109" s="330"/>
      <c r="L109" s="338" t="s">
        <v>55</v>
      </c>
      <c r="M109" s="339">
        <v>229</v>
      </c>
      <c r="N109" s="191"/>
    </row>
    <row r="110" spans="1:14" ht="15" outlineLevel="2">
      <c r="A110" s="205"/>
      <c r="B110" s="188"/>
      <c r="C110" s="247"/>
      <c r="D110" s="247"/>
      <c r="E110" s="247"/>
      <c r="F110" s="247"/>
      <c r="G110" s="247"/>
      <c r="H110" s="247"/>
      <c r="I110" s="247"/>
      <c r="J110" s="289"/>
      <c r="K110" s="42"/>
      <c r="L110" s="338" t="s">
        <v>1254</v>
      </c>
      <c r="M110" s="340"/>
      <c r="N110" s="191"/>
    </row>
    <row r="111" spans="1:14" ht="15" outlineLevel="2">
      <c r="A111" s="206">
        <v>260</v>
      </c>
      <c r="B111" s="137" t="s">
        <v>171</v>
      </c>
      <c r="C111" s="251">
        <f>SUBTOTAL(9,C112:C116)</f>
        <v>90836683</v>
      </c>
      <c r="D111" s="251">
        <f aca="true" t="shared" si="32" ref="D111:J111">SUBTOTAL(9,D112:D116)</f>
        <v>0</v>
      </c>
      <c r="E111" s="251">
        <f t="shared" si="32"/>
        <v>0</v>
      </c>
      <c r="F111" s="251">
        <f t="shared" si="32"/>
        <v>90836683</v>
      </c>
      <c r="G111" s="251">
        <f>SUBTOTAL(9,G112:G116)</f>
        <v>162208361</v>
      </c>
      <c r="H111" s="251">
        <f t="shared" si="32"/>
        <v>0</v>
      </c>
      <c r="I111" s="251">
        <f t="shared" si="32"/>
        <v>0</v>
      </c>
      <c r="J111" s="293">
        <f t="shared" si="32"/>
        <v>162208361</v>
      </c>
      <c r="K111" s="332"/>
      <c r="L111" s="338" t="s">
        <v>34</v>
      </c>
      <c r="M111" s="340"/>
      <c r="N111" s="191"/>
    </row>
    <row r="112" spans="1:14" ht="15" outlineLevel="2">
      <c r="A112" s="205">
        <v>261</v>
      </c>
      <c r="B112" s="193" t="s">
        <v>172</v>
      </c>
      <c r="C112" s="719">
        <v>90836683</v>
      </c>
      <c r="D112" s="249">
        <f>SUMIF('Điều chỉnh'!$F$10:$F$44,$M112,'Điều chỉnh'!$E$10:$E$44)</f>
        <v>0</v>
      </c>
      <c r="E112" s="249">
        <f>SUMIF('Điều chỉnh'!$G$10:$G$44,$M112,'Điều chỉnh'!$E$10:$E$44)</f>
        <v>0</v>
      </c>
      <c r="F112" s="249">
        <f>C112+D112-E112</f>
        <v>90836683</v>
      </c>
      <c r="G112" s="719">
        <v>162208361</v>
      </c>
      <c r="H112" s="249">
        <f>SUMIF('Điều chỉnh'!$F$49:$F$71,'Tổng hợp'!$M112,'Điều chỉnh'!$E$49:$E$71)</f>
        <v>0</v>
      </c>
      <c r="I112" s="249">
        <f>SUMIF('Điều chỉnh'!$G$49:$G$71,'Tổng hợp'!$M112,'Điều chỉnh'!$E$49:$E$71)</f>
        <v>0</v>
      </c>
      <c r="J112" s="292">
        <f>G112+H112-I112</f>
        <v>162208361</v>
      </c>
      <c r="K112" s="330"/>
      <c r="L112" s="338" t="s">
        <v>55</v>
      </c>
      <c r="M112" s="340">
        <v>242</v>
      </c>
      <c r="N112" s="191"/>
    </row>
    <row r="113" spans="1:14" ht="15" outlineLevel="2">
      <c r="A113" s="205">
        <v>262</v>
      </c>
      <c r="B113" s="193" t="s">
        <v>173</v>
      </c>
      <c r="C113" s="249"/>
      <c r="D113" s="249">
        <f>SUMIF('Điều chỉnh'!$F$10:$F$44,$M113,'Điều chỉnh'!$E$10:$E$44)</f>
        <v>0</v>
      </c>
      <c r="E113" s="249">
        <f>SUMIF('Điều chỉnh'!$G$10:$G$44,$M113,'Điều chỉnh'!$E$10:$E$44)</f>
        <v>0</v>
      </c>
      <c r="F113" s="249">
        <f>C113+D113-E113</f>
        <v>0</v>
      </c>
      <c r="G113" s="249"/>
      <c r="H113" s="249">
        <f>SUMIF('Điều chỉnh'!$F$49:$F$71,'Tổng hợp'!$M113,'Điều chỉnh'!$E$49:$E$71)</f>
        <v>0</v>
      </c>
      <c r="I113" s="249">
        <f>SUMIF('Điều chỉnh'!$G$49:$G$71,'Tổng hợp'!$M113,'Điều chỉnh'!$E$49:$E$71)</f>
        <v>0</v>
      </c>
      <c r="J113" s="291">
        <f>G113+H113-I113</f>
        <v>0</v>
      </c>
      <c r="K113" s="330"/>
      <c r="L113" s="338" t="s">
        <v>55</v>
      </c>
      <c r="M113" s="340">
        <v>243</v>
      </c>
      <c r="N113" s="191"/>
    </row>
    <row r="114" spans="1:14" ht="15" outlineLevel="2">
      <c r="A114" s="205">
        <v>268</v>
      </c>
      <c r="B114" s="193" t="s">
        <v>174</v>
      </c>
      <c r="C114" s="249">
        <f>SUBTOTAL(9,C115:C116)</f>
        <v>0</v>
      </c>
      <c r="D114" s="249">
        <f aca="true" t="shared" si="33" ref="D114:J114">SUBTOTAL(9,D115:D116)</f>
        <v>0</v>
      </c>
      <c r="E114" s="249">
        <f t="shared" si="33"/>
        <v>0</v>
      </c>
      <c r="F114" s="249">
        <f t="shared" si="33"/>
        <v>0</v>
      </c>
      <c r="G114" s="249">
        <f>SUBTOTAL(9,G115:G116)</f>
        <v>0</v>
      </c>
      <c r="H114" s="249">
        <f t="shared" si="33"/>
        <v>0</v>
      </c>
      <c r="I114" s="249">
        <f t="shared" si="33"/>
        <v>0</v>
      </c>
      <c r="J114" s="249">
        <f t="shared" si="33"/>
        <v>0</v>
      </c>
      <c r="K114" s="330"/>
      <c r="L114" s="338" t="s">
        <v>34</v>
      </c>
      <c r="M114" s="340"/>
      <c r="N114" s="191"/>
    </row>
    <row r="115" spans="1:14" ht="15" outlineLevel="2">
      <c r="A115" s="207"/>
      <c r="B115" s="323" t="s">
        <v>554</v>
      </c>
      <c r="C115" s="250"/>
      <c r="D115" s="250">
        <f>SUMIF('Điều chỉnh'!$F$10:$F$44,$M115,'Điều chỉnh'!$E$10:$E$44)</f>
        <v>0</v>
      </c>
      <c r="E115" s="250">
        <f>SUMIF('Điều chỉnh'!$G$10:$G$44,$M115,'Điều chỉnh'!$E$10:$E$44)</f>
        <v>0</v>
      </c>
      <c r="F115" s="250">
        <f>C115+D115-E115</f>
        <v>0</v>
      </c>
      <c r="G115" s="250">
        <v>0</v>
      </c>
      <c r="H115" s="250">
        <f>SUMIF('Điều chỉnh'!$F$49:$F$71,'Tổng hợp'!$M115,'Điều chỉnh'!$E$49:$E$71)</f>
        <v>0</v>
      </c>
      <c r="I115" s="250">
        <f>SUMIF('Điều chỉnh'!$G$49:$G$71,'Tổng hợp'!$M115,'Điều chỉnh'!$E$49:$E$71)</f>
        <v>0</v>
      </c>
      <c r="J115" s="292">
        <f>G115+H115-I115</f>
        <v>0</v>
      </c>
      <c r="K115" s="331"/>
      <c r="L115" s="338" t="s">
        <v>55</v>
      </c>
      <c r="M115" s="340">
        <v>244</v>
      </c>
      <c r="N115" s="191"/>
    </row>
    <row r="116" spans="1:14" ht="15" outlineLevel="2">
      <c r="A116" s="205"/>
      <c r="B116" s="193"/>
      <c r="C116" s="249"/>
      <c r="D116" s="249"/>
      <c r="E116" s="249"/>
      <c r="F116" s="249"/>
      <c r="G116" s="249"/>
      <c r="H116" s="249"/>
      <c r="I116" s="249"/>
      <c r="J116" s="291"/>
      <c r="K116" s="330"/>
      <c r="L116" s="338" t="s">
        <v>1254</v>
      </c>
      <c r="M116" s="340"/>
      <c r="N116" s="191"/>
    </row>
    <row r="117" spans="1:14" ht="15.75" outlineLevel="2" thickBot="1">
      <c r="A117" s="208">
        <v>270</v>
      </c>
      <c r="B117" s="209" t="s">
        <v>1111</v>
      </c>
      <c r="C117" s="252">
        <f>SUBTOTAL(9,C9:C116)</f>
        <v>45470369262</v>
      </c>
      <c r="D117" s="252">
        <f aca="true" t="shared" si="34" ref="D117:J117">SUBTOTAL(9,D9:D116)</f>
        <v>0</v>
      </c>
      <c r="E117" s="252">
        <f t="shared" si="34"/>
        <v>0</v>
      </c>
      <c r="F117" s="252">
        <f>SUBTOTAL(9,F9:F116)</f>
        <v>45470369262</v>
      </c>
      <c r="G117" s="252">
        <f>G10+G67</f>
        <v>50457068172</v>
      </c>
      <c r="H117" s="252">
        <f t="shared" si="34"/>
        <v>0</v>
      </c>
      <c r="I117" s="252">
        <f t="shared" si="34"/>
        <v>0</v>
      </c>
      <c r="J117" s="294">
        <f t="shared" si="34"/>
        <v>50457068172</v>
      </c>
      <c r="K117" s="90"/>
      <c r="L117" s="338" t="s">
        <v>34</v>
      </c>
      <c r="M117" s="340"/>
      <c r="N117" s="191"/>
    </row>
    <row r="118" spans="1:14" s="37" customFormat="1" ht="15" outlineLevel="1">
      <c r="A118" s="123"/>
      <c r="B118" s="199"/>
      <c r="C118" s="63"/>
      <c r="D118" s="63"/>
      <c r="E118" s="63"/>
      <c r="F118" s="63"/>
      <c r="G118" s="63"/>
      <c r="H118" s="63"/>
      <c r="I118" s="63"/>
      <c r="J118" s="63"/>
      <c r="K118" s="63"/>
      <c r="L118" s="338" t="s">
        <v>1254</v>
      </c>
      <c r="M118" s="340"/>
      <c r="N118" s="191"/>
    </row>
    <row r="119" spans="1:14" s="37" customFormat="1" ht="15.75" outlineLevel="1" thickBot="1">
      <c r="A119" s="123"/>
      <c r="B119" s="199"/>
      <c r="C119" s="63"/>
      <c r="D119" s="63"/>
      <c r="E119" s="63"/>
      <c r="F119" s="63"/>
      <c r="G119" s="63"/>
      <c r="H119" s="63"/>
      <c r="I119" s="63"/>
      <c r="J119" s="63"/>
      <c r="K119" s="63"/>
      <c r="L119" s="338" t="s">
        <v>1254</v>
      </c>
      <c r="M119" s="340"/>
      <c r="N119" s="191"/>
    </row>
    <row r="120" spans="1:14" ht="15" outlineLevel="1">
      <c r="A120" s="203" t="s">
        <v>955</v>
      </c>
      <c r="B120" s="213" t="s">
        <v>1110</v>
      </c>
      <c r="C120" s="253" t="str">
        <f aca="true" t="shared" si="35" ref="C120:J120">C7</f>
        <v>Báo cáo</v>
      </c>
      <c r="D120" s="253" t="str">
        <f t="shared" si="35"/>
        <v>Đ/c Nợ</v>
      </c>
      <c r="E120" s="253" t="str">
        <f t="shared" si="35"/>
        <v>Đ/c Có</v>
      </c>
      <c r="F120" s="253" t="str">
        <f t="shared" si="35"/>
        <v>Sau điều chỉnh</v>
      </c>
      <c r="G120" s="253" t="str">
        <f>G7</f>
        <v>Báo cáo</v>
      </c>
      <c r="H120" s="253" t="str">
        <f t="shared" si="35"/>
        <v>Đ/c Nợ</v>
      </c>
      <c r="I120" s="253" t="str">
        <f t="shared" si="35"/>
        <v>Đ/c Có</v>
      </c>
      <c r="J120" s="295" t="str">
        <f t="shared" si="35"/>
        <v>Sau điều chỉnh</v>
      </c>
      <c r="K120" s="328"/>
      <c r="L120" s="338" t="s">
        <v>1254</v>
      </c>
      <c r="M120" s="340"/>
      <c r="N120" s="191"/>
    </row>
    <row r="121" spans="1:14" ht="15" outlineLevel="2">
      <c r="A121" s="205"/>
      <c r="B121" s="188"/>
      <c r="C121" s="247"/>
      <c r="D121" s="247"/>
      <c r="E121" s="247"/>
      <c r="F121" s="247"/>
      <c r="G121" s="247"/>
      <c r="H121" s="247"/>
      <c r="I121" s="247"/>
      <c r="J121" s="289"/>
      <c r="K121" s="42"/>
      <c r="L121" s="338" t="s">
        <v>1254</v>
      </c>
      <c r="M121" s="340"/>
      <c r="N121" s="191"/>
    </row>
    <row r="122" spans="1:14" ht="15" outlineLevel="2">
      <c r="A122" s="206">
        <v>300</v>
      </c>
      <c r="B122" s="138" t="s">
        <v>195</v>
      </c>
      <c r="C122" s="248">
        <f>SUBTOTAL(9,C123:C180)</f>
        <v>15710685566</v>
      </c>
      <c r="D122" s="248">
        <f aca="true" t="shared" si="36" ref="D122:J122">SUBTOTAL(9,D123:D180)</f>
        <v>0</v>
      </c>
      <c r="E122" s="248">
        <f t="shared" si="36"/>
        <v>0</v>
      </c>
      <c r="F122" s="248">
        <f t="shared" si="36"/>
        <v>15710685566</v>
      </c>
      <c r="G122" s="248">
        <f>SUBTOTAL(9,G123:G180)</f>
        <v>20868180499</v>
      </c>
      <c r="H122" s="248">
        <f t="shared" si="36"/>
        <v>0</v>
      </c>
      <c r="I122" s="248">
        <f t="shared" si="36"/>
        <v>0</v>
      </c>
      <c r="J122" s="290">
        <f t="shared" si="36"/>
        <v>20868180499</v>
      </c>
      <c r="K122" s="90"/>
      <c r="L122" s="338" t="s">
        <v>34</v>
      </c>
      <c r="M122" s="340"/>
      <c r="N122" s="191"/>
    </row>
    <row r="123" spans="1:14" ht="15" outlineLevel="2">
      <c r="A123" s="205"/>
      <c r="B123" s="188"/>
      <c r="C123" s="247"/>
      <c r="D123" s="247"/>
      <c r="E123" s="247"/>
      <c r="F123" s="247"/>
      <c r="G123" s="247"/>
      <c r="H123" s="247"/>
      <c r="I123" s="247"/>
      <c r="J123" s="289"/>
      <c r="K123" s="42"/>
      <c r="L123" s="338" t="s">
        <v>1254</v>
      </c>
      <c r="M123" s="340"/>
      <c r="N123" s="191"/>
    </row>
    <row r="124" spans="1:14" ht="15" outlineLevel="2">
      <c r="A124" s="206">
        <v>310</v>
      </c>
      <c r="B124" s="137" t="s">
        <v>1108</v>
      </c>
      <c r="C124" s="248">
        <f>SUBTOTAL(9,C125:C162)</f>
        <v>15710685566</v>
      </c>
      <c r="D124" s="248">
        <f aca="true" t="shared" si="37" ref="D124:J124">SUBTOTAL(9,D125:D162)</f>
        <v>0</v>
      </c>
      <c r="E124" s="248">
        <f t="shared" si="37"/>
        <v>0</v>
      </c>
      <c r="F124" s="248">
        <f t="shared" si="37"/>
        <v>15710685566</v>
      </c>
      <c r="G124" s="248">
        <f>SUBTOTAL(9,G125:G162)</f>
        <v>20868180499</v>
      </c>
      <c r="H124" s="248">
        <f t="shared" si="37"/>
        <v>0</v>
      </c>
      <c r="I124" s="248">
        <f t="shared" si="37"/>
        <v>0</v>
      </c>
      <c r="J124" s="290">
        <f t="shared" si="37"/>
        <v>20868180499</v>
      </c>
      <c r="K124" s="90"/>
      <c r="L124" s="338" t="s">
        <v>34</v>
      </c>
      <c r="M124" s="340"/>
      <c r="N124" s="191"/>
    </row>
    <row r="125" spans="1:14" ht="15" outlineLevel="2">
      <c r="A125" s="205">
        <v>311</v>
      </c>
      <c r="B125" s="185" t="s">
        <v>175</v>
      </c>
      <c r="C125" s="247">
        <f>SUBTOTAL(9,C126:C127)</f>
        <v>6800000000</v>
      </c>
      <c r="D125" s="247">
        <f aca="true" t="shared" si="38" ref="D125:J125">SUBTOTAL(9,D126:D127)</f>
        <v>0</v>
      </c>
      <c r="E125" s="247">
        <f t="shared" si="38"/>
        <v>0</v>
      </c>
      <c r="F125" s="247">
        <f t="shared" si="38"/>
        <v>6800000000</v>
      </c>
      <c r="G125" s="247">
        <f>SUBTOTAL(9,G126:G127)</f>
        <v>7997315000</v>
      </c>
      <c r="H125" s="247">
        <f t="shared" si="38"/>
        <v>0</v>
      </c>
      <c r="I125" s="247">
        <f t="shared" si="38"/>
        <v>0</v>
      </c>
      <c r="J125" s="289">
        <f t="shared" si="38"/>
        <v>7997315000</v>
      </c>
      <c r="K125" s="330"/>
      <c r="L125" s="338" t="s">
        <v>34</v>
      </c>
      <c r="M125" s="339"/>
      <c r="N125" s="191"/>
    </row>
    <row r="126" spans="1:14" ht="15" outlineLevel="2">
      <c r="A126" s="205"/>
      <c r="B126" s="186" t="s">
        <v>1189</v>
      </c>
      <c r="C126" s="761">
        <v>6800000000</v>
      </c>
      <c r="D126" s="250">
        <f>SUMIF('Điều chỉnh'!$F$10:$F$44,$M126,'Điều chỉnh'!$E$10:$E$44)</f>
        <v>0</v>
      </c>
      <c r="E126" s="250">
        <f>SUMIF('Điều chỉnh'!$G$10:$G$44,$M126,'Điều chỉnh'!$E$10:$E$44)</f>
        <v>0</v>
      </c>
      <c r="F126" s="250">
        <f>C126-D126+E126</f>
        <v>6800000000</v>
      </c>
      <c r="G126" s="760">
        <v>7997315000</v>
      </c>
      <c r="H126" s="250">
        <f>SUMIF('Điều chỉnh'!$F$49:$F$71,'Tổng hợp'!$M126,'Điều chỉnh'!$E$49:$E$71)</f>
        <v>0</v>
      </c>
      <c r="I126" s="250">
        <f>SUMIF('Điều chỉnh'!$G$49:$G$71,'Tổng hợp'!$M126,'Điều chỉnh'!$E$49:$E$71)</f>
        <v>0</v>
      </c>
      <c r="J126" s="292">
        <f>G126+H126-I126</f>
        <v>7997315000</v>
      </c>
      <c r="K126" s="330"/>
      <c r="L126" s="338" t="s">
        <v>55</v>
      </c>
      <c r="M126" s="339">
        <v>311</v>
      </c>
      <c r="N126" s="191"/>
    </row>
    <row r="127" spans="1:14" ht="15" outlineLevel="2">
      <c r="A127" s="205"/>
      <c r="B127" s="186" t="s">
        <v>1190</v>
      </c>
      <c r="C127" s="250"/>
      <c r="D127" s="250">
        <f>SUMIF('Điều chỉnh'!$F$10:$F$44,$M127,'Điều chỉnh'!$E$10:$E$44)</f>
        <v>0</v>
      </c>
      <c r="E127" s="250">
        <f>SUMIF('Điều chỉnh'!$G$10:$G$44,$M127,'Điều chỉnh'!$E$10:$E$44)</f>
        <v>0</v>
      </c>
      <c r="F127" s="250">
        <f>C127-D127+E127</f>
        <v>0</v>
      </c>
      <c r="G127" s="250"/>
      <c r="H127" s="250">
        <f>SUMIF('Điều chỉnh'!$F$49:$F$71,'Tổng hợp'!$M127,'Điều chỉnh'!$E$49:$E$71)</f>
        <v>0</v>
      </c>
      <c r="I127" s="250">
        <f>SUMIF('Điều chỉnh'!$G$49:$G$71,'Tổng hợp'!$M127,'Điều chỉnh'!$E$49:$E$71)</f>
        <v>0</v>
      </c>
      <c r="J127" s="292">
        <f>G127+H127-I127</f>
        <v>0</v>
      </c>
      <c r="K127" s="330"/>
      <c r="L127" s="338" t="s">
        <v>55</v>
      </c>
      <c r="M127" s="339">
        <v>315</v>
      </c>
      <c r="N127" s="191"/>
    </row>
    <row r="128" spans="1:14" ht="15" outlineLevel="2">
      <c r="A128" s="205">
        <v>312</v>
      </c>
      <c r="B128" s="185" t="s">
        <v>176</v>
      </c>
      <c r="C128" s="761">
        <v>6885498593</v>
      </c>
      <c r="D128" s="249">
        <f>SUMIF('Điều chỉnh'!$F$10:$F$44,$M128,'Điều chỉnh'!$E$10:$E$44)</f>
        <v>0</v>
      </c>
      <c r="E128" s="249">
        <f>SUMIF('Điều chỉnh'!$G$10:$G$44,$M128,'Điều chỉnh'!$E$10:$E$44)</f>
        <v>0</v>
      </c>
      <c r="F128" s="249">
        <f>C128-D128+E128</f>
        <v>6885498593</v>
      </c>
      <c r="G128" s="760">
        <v>12184846393</v>
      </c>
      <c r="H128" s="249">
        <f>SUMIF('Điều chỉnh'!$F$49:$F$71,'Tổng hợp'!$M128,'Điều chỉnh'!$E$49:$E$71)</f>
        <v>0</v>
      </c>
      <c r="I128" s="249">
        <f>SUMIF('Điều chỉnh'!$G$49:$G$71,'Tổng hợp'!$M128,'Điều chỉnh'!$E$49:$E$71)</f>
        <v>0</v>
      </c>
      <c r="J128" s="291">
        <f>G128-H128+I128</f>
        <v>12184846393</v>
      </c>
      <c r="K128" s="330"/>
      <c r="L128" s="338" t="s">
        <v>55</v>
      </c>
      <c r="M128" s="339">
        <v>331</v>
      </c>
      <c r="N128" s="191"/>
    </row>
    <row r="129" spans="1:14" ht="15" outlineLevel="2">
      <c r="A129" s="205">
        <v>313</v>
      </c>
      <c r="B129" s="185" t="s">
        <v>177</v>
      </c>
      <c r="C129" s="247">
        <f aca="true" t="shared" si="39" ref="C129:J129">SUBTOTAL(9,C130:C130)</f>
        <v>1673780380</v>
      </c>
      <c r="D129" s="247">
        <f t="shared" si="39"/>
        <v>0</v>
      </c>
      <c r="E129" s="247">
        <f t="shared" si="39"/>
        <v>0</v>
      </c>
      <c r="F129" s="247">
        <f t="shared" si="39"/>
        <v>1673780380</v>
      </c>
      <c r="G129" s="247">
        <f>SUBTOTAL(9,G130:G131)</f>
        <v>332968000</v>
      </c>
      <c r="H129" s="247">
        <f t="shared" si="39"/>
        <v>0</v>
      </c>
      <c r="I129" s="247">
        <f t="shared" si="39"/>
        <v>0</v>
      </c>
      <c r="J129" s="289">
        <f t="shared" si="39"/>
        <v>332968000</v>
      </c>
      <c r="K129" s="330"/>
      <c r="L129" s="338" t="s">
        <v>34</v>
      </c>
      <c r="M129" s="339"/>
      <c r="N129" s="191"/>
    </row>
    <row r="130" spans="1:14" s="438" customFormat="1" ht="15" outlineLevel="2">
      <c r="A130" s="207"/>
      <c r="B130" s="186" t="s">
        <v>1191</v>
      </c>
      <c r="C130" s="761">
        <v>1673780380</v>
      </c>
      <c r="D130" s="250">
        <f>SUMIF('Điều chỉnh'!$F$10:$F$44,$M130,'Điều chỉnh'!$E$10:$E$44)</f>
        <v>0</v>
      </c>
      <c r="E130" s="250">
        <f>SUMIF('Điều chỉnh'!$G$10:$G$44,$M130,'Điều chỉnh'!$E$10:$E$44)</f>
        <v>0</v>
      </c>
      <c r="F130" s="250">
        <f>C130-D130+E130</f>
        <v>1673780380</v>
      </c>
      <c r="G130" s="760">
        <v>332968000</v>
      </c>
      <c r="H130" s="250">
        <f>SUMIF('Điều chỉnh'!$F$49:$F$71,'Tổng hợp'!$M130,'Điều chỉnh'!$E$49:$E$71)</f>
        <v>0</v>
      </c>
      <c r="I130" s="250">
        <f>SUMIF('Điều chỉnh'!$G$49:$G$71,'Tổng hợp'!$M130,'Điều chỉnh'!$E$49:$E$71)</f>
        <v>0</v>
      </c>
      <c r="J130" s="292">
        <f>G130+H130-I130</f>
        <v>332968000</v>
      </c>
      <c r="K130" s="331"/>
      <c r="L130" s="435" t="s">
        <v>55</v>
      </c>
      <c r="M130" s="436" t="s">
        <v>1238</v>
      </c>
      <c r="N130" s="437"/>
    </row>
    <row r="131" spans="1:15" ht="15" outlineLevel="2">
      <c r="A131" s="413">
        <v>314</v>
      </c>
      <c r="B131" s="185" t="s">
        <v>178</v>
      </c>
      <c r="C131" s="248">
        <f>SUBTOTAL(9,C132:C140)</f>
        <v>79991697</v>
      </c>
      <c r="D131" s="247">
        <f aca="true" t="shared" si="40" ref="D131:J131">SUBTOTAL(9,D132:D140)</f>
        <v>0</v>
      </c>
      <c r="E131" s="247">
        <f t="shared" si="40"/>
        <v>0</v>
      </c>
      <c r="F131" s="247">
        <f t="shared" si="40"/>
        <v>79991697</v>
      </c>
      <c r="G131" s="248">
        <f>SUBTOTAL(9,G132:G140)</f>
        <v>86264928</v>
      </c>
      <c r="H131" s="247">
        <f t="shared" si="40"/>
        <v>0</v>
      </c>
      <c r="I131" s="247">
        <f t="shared" si="40"/>
        <v>0</v>
      </c>
      <c r="J131" s="247">
        <f t="shared" si="40"/>
        <v>86264928</v>
      </c>
      <c r="K131" s="330"/>
      <c r="L131" s="338" t="s">
        <v>34</v>
      </c>
      <c r="M131" s="339"/>
      <c r="N131" s="191"/>
      <c r="O131" s="424">
        <f>C131-695478998</f>
        <v>-615487301</v>
      </c>
    </row>
    <row r="132" spans="1:15" ht="15" outlineLevel="2">
      <c r="A132" s="413"/>
      <c r="B132" s="414" t="s">
        <v>857</v>
      </c>
      <c r="C132" s="762">
        <v>28732332</v>
      </c>
      <c r="D132" s="250">
        <f>SUMIF('Điều chỉnh'!$F$10:$F$44,$M132,'Điều chỉnh'!$E$10:$E$44)</f>
        <v>0</v>
      </c>
      <c r="E132" s="250">
        <f>SUMIF('Điều chỉnh'!$G$10:$G$44,$M132,'Điều chỉnh'!$E$10:$E$44)</f>
        <v>0</v>
      </c>
      <c r="F132" s="250">
        <f aca="true" t="shared" si="41" ref="F132:F140">C132-D132+E132</f>
        <v>28732332</v>
      </c>
      <c r="G132" s="759">
        <v>42401611</v>
      </c>
      <c r="H132" s="250">
        <f>SUMIF('Điều chỉnh'!$F$49:$F$71,'Tổng hợp'!$M132,'Điều chỉnh'!$E$49:$E$71)</f>
        <v>0</v>
      </c>
      <c r="I132" s="250">
        <f>SUMIF('Điều chỉnh'!$G$49:$G$71,'Tổng hợp'!$M132,'Điều chỉnh'!$E$49:$E$71)</f>
        <v>0</v>
      </c>
      <c r="J132" s="292">
        <f aca="true" t="shared" si="42" ref="J132:J140">G132+H132-I132</f>
        <v>42401611</v>
      </c>
      <c r="K132" s="330"/>
      <c r="L132" s="338" t="s">
        <v>55</v>
      </c>
      <c r="M132" s="102">
        <v>3331</v>
      </c>
      <c r="N132" s="191"/>
      <c r="O132" s="131">
        <f>7171008418-1926616725</f>
        <v>5244391693</v>
      </c>
    </row>
    <row r="133" spans="1:14" ht="15" outlineLevel="2">
      <c r="A133" s="413"/>
      <c r="B133" s="414" t="s">
        <v>72</v>
      </c>
      <c r="C133" s="250"/>
      <c r="D133" s="250">
        <f>SUMIF('Điều chỉnh'!$F$10:$F$44,$M133,'Điều chỉnh'!$E$10:$E$44)</f>
        <v>0</v>
      </c>
      <c r="E133" s="250">
        <f>SUMIF('Điều chỉnh'!$G$10:$G$44,$M133,'Điều chỉnh'!$E$10:$E$44)</f>
        <v>0</v>
      </c>
      <c r="F133" s="250">
        <f t="shared" si="41"/>
        <v>0</v>
      </c>
      <c r="G133" s="250">
        <v>0</v>
      </c>
      <c r="H133" s="250">
        <f>SUMIF('Điều chỉnh'!$F$49:$F$71,'Tổng hợp'!$M133,'Điều chỉnh'!$E$49:$E$71)</f>
        <v>0</v>
      </c>
      <c r="I133" s="250">
        <f>SUMIF('Điều chỉnh'!$G$49:$G$71,'Tổng hợp'!$M133,'Điều chỉnh'!$E$49:$E$71)</f>
        <v>0</v>
      </c>
      <c r="J133" s="292">
        <f t="shared" si="42"/>
        <v>0</v>
      </c>
      <c r="K133" s="330"/>
      <c r="L133" s="338" t="s">
        <v>55</v>
      </c>
      <c r="M133" s="102">
        <v>3332</v>
      </c>
      <c r="N133" s="191"/>
    </row>
    <row r="134" spans="1:14" ht="15" outlineLevel="2">
      <c r="A134" s="413"/>
      <c r="B134" s="414" t="s">
        <v>73</v>
      </c>
      <c r="C134" s="250"/>
      <c r="D134" s="250">
        <f>SUMIF('Điều chỉnh'!$F$10:$F$44,$M134,'Điều chỉnh'!$E$10:$E$44)</f>
        <v>0</v>
      </c>
      <c r="E134" s="250">
        <f>SUMIF('Điều chỉnh'!$G$10:$G$44,$M134,'Điều chỉnh'!$E$10:$E$44)</f>
        <v>0</v>
      </c>
      <c r="F134" s="250">
        <f t="shared" si="41"/>
        <v>0</v>
      </c>
      <c r="G134" s="250">
        <v>0</v>
      </c>
      <c r="H134" s="250">
        <f>SUMIF('Điều chỉnh'!$F$49:$F$71,'Tổng hợp'!$M134,'Điều chỉnh'!$E$49:$E$71)</f>
        <v>0</v>
      </c>
      <c r="I134" s="250">
        <f>SUMIF('Điều chỉnh'!$G$49:$G$71,'Tổng hợp'!$M134,'Điều chỉnh'!$E$49:$E$71)</f>
        <v>0</v>
      </c>
      <c r="J134" s="292">
        <f t="shared" si="42"/>
        <v>0</v>
      </c>
      <c r="K134" s="330"/>
      <c r="L134" s="338" t="s">
        <v>55</v>
      </c>
      <c r="M134" s="102">
        <v>3333</v>
      </c>
      <c r="N134" s="191"/>
    </row>
    <row r="135" spans="1:14" ht="15" outlineLevel="2">
      <c r="A135" s="413"/>
      <c r="B135" s="414" t="s">
        <v>76</v>
      </c>
      <c r="C135" s="762">
        <v>51259365</v>
      </c>
      <c r="D135" s="250">
        <f>SUMIF('Điều chỉnh'!$F$10:$F$44,$M135,'Điều chỉnh'!$E$10:$E$44)</f>
        <v>0</v>
      </c>
      <c r="E135" s="250">
        <f>SUMIF('Điều chỉnh'!$G$10:$G$44,$M135,'Điều chỉnh'!$E$10:$E$44)</f>
        <v>0</v>
      </c>
      <c r="F135" s="250">
        <f t="shared" si="41"/>
        <v>51259365</v>
      </c>
      <c r="G135" s="759">
        <v>43863317</v>
      </c>
      <c r="H135" s="250">
        <f>SUMIF('Điều chỉnh'!$F$49:$F$71,'Tổng hợp'!$M135,'Điều chỉnh'!$E$49:$E$71)</f>
        <v>0</v>
      </c>
      <c r="I135" s="250">
        <f>SUMIF('Điều chỉnh'!$G$49:$G$71,'Tổng hợp'!$M135,'Điều chỉnh'!$E$49:$E$71)</f>
        <v>0</v>
      </c>
      <c r="J135" s="292">
        <f t="shared" si="42"/>
        <v>43863317</v>
      </c>
      <c r="K135" s="330"/>
      <c r="L135" s="338" t="s">
        <v>55</v>
      </c>
      <c r="M135" s="102">
        <v>3334</v>
      </c>
      <c r="N135" s="191"/>
    </row>
    <row r="136" spans="1:14" ht="15" outlineLevel="2">
      <c r="A136" s="413"/>
      <c r="B136" s="414" t="s">
        <v>265</v>
      </c>
      <c r="C136" s="250"/>
      <c r="D136" s="250">
        <f>SUMIF('Điều chỉnh'!$F$10:$F$44,$M136,'Điều chỉnh'!$E$10:$E$44)</f>
        <v>0</v>
      </c>
      <c r="E136" s="250">
        <f>SUMIF('Điều chỉnh'!$G$10:$G$44,$M136,'Điều chỉnh'!$E$10:$E$44)</f>
        <v>0</v>
      </c>
      <c r="F136" s="250">
        <f t="shared" si="41"/>
        <v>0</v>
      </c>
      <c r="G136" s="250"/>
      <c r="H136" s="250">
        <f>SUMIF('Điều chỉnh'!$F$49:$F$71,'Tổng hợp'!$M136,'Điều chỉnh'!$E$49:$E$71)</f>
        <v>0</v>
      </c>
      <c r="I136" s="250">
        <f>SUMIF('Điều chỉnh'!$G$49:$G$71,'Tổng hợp'!$M136,'Điều chỉnh'!$E$49:$E$71)</f>
        <v>0</v>
      </c>
      <c r="J136" s="292">
        <f t="shared" si="42"/>
        <v>0</v>
      </c>
      <c r="K136" s="330"/>
      <c r="L136" s="338" t="s">
        <v>55</v>
      </c>
      <c r="M136" s="102">
        <v>3335</v>
      </c>
      <c r="N136" s="191"/>
    </row>
    <row r="137" spans="1:14" ht="15" outlineLevel="2">
      <c r="A137" s="413"/>
      <c r="B137" s="414" t="s">
        <v>266</v>
      </c>
      <c r="C137" s="250"/>
      <c r="D137" s="250">
        <f>SUMIF('Điều chỉnh'!$F$10:$F$44,$M137,'Điều chỉnh'!$E$10:$E$44)</f>
        <v>0</v>
      </c>
      <c r="E137" s="250">
        <f>SUMIF('Điều chỉnh'!$G$10:$G$44,$M137,'Điều chỉnh'!$E$10:$E$44)</f>
        <v>0</v>
      </c>
      <c r="F137" s="250">
        <f t="shared" si="41"/>
        <v>0</v>
      </c>
      <c r="G137" s="250"/>
      <c r="H137" s="250">
        <f>SUMIF('Điều chỉnh'!$F$49:$F$71,'Tổng hợp'!$M137,'Điều chỉnh'!$E$49:$E$71)</f>
        <v>0</v>
      </c>
      <c r="I137" s="250">
        <f>SUMIF('Điều chỉnh'!$G$49:$G$71,'Tổng hợp'!$M137,'Điều chỉnh'!$E$49:$E$71)</f>
        <v>0</v>
      </c>
      <c r="J137" s="292">
        <f t="shared" si="42"/>
        <v>0</v>
      </c>
      <c r="K137" s="330"/>
      <c r="L137" s="338" t="s">
        <v>55</v>
      </c>
      <c r="M137" s="102">
        <v>3336</v>
      </c>
      <c r="N137" s="191"/>
    </row>
    <row r="138" spans="1:14" ht="15" outlineLevel="2">
      <c r="A138" s="413"/>
      <c r="B138" s="414" t="s">
        <v>77</v>
      </c>
      <c r="C138" s="250">
        <v>0</v>
      </c>
      <c r="D138" s="250">
        <f>SUMIF('Điều chỉnh'!$F$10:$F$44,$M138,'Điều chỉnh'!$E$10:$E$44)</f>
        <v>0</v>
      </c>
      <c r="E138" s="250">
        <f>SUMIF('Điều chỉnh'!$G$10:$G$44,$M138,'Điều chỉnh'!$E$10:$E$44)</f>
        <v>0</v>
      </c>
      <c r="F138" s="250">
        <f t="shared" si="41"/>
        <v>0</v>
      </c>
      <c r="G138" s="250">
        <v>0</v>
      </c>
      <c r="H138" s="250">
        <f>SUMIF('Điều chỉnh'!$F$49:$F$71,'Tổng hợp'!$M138,'Điều chỉnh'!$E$49:$E$71)</f>
        <v>0</v>
      </c>
      <c r="I138" s="250">
        <f>SUMIF('Điều chỉnh'!$G$49:$G$71,'Tổng hợp'!$M138,'Điều chỉnh'!$E$49:$E$71)</f>
        <v>0</v>
      </c>
      <c r="J138" s="292">
        <f t="shared" si="42"/>
        <v>0</v>
      </c>
      <c r="K138" s="330"/>
      <c r="L138" s="338" t="s">
        <v>55</v>
      </c>
      <c r="M138" s="102">
        <v>3337</v>
      </c>
      <c r="N138" s="191"/>
    </row>
    <row r="139" spans="1:14" ht="15" outlineLevel="2">
      <c r="A139" s="413"/>
      <c r="B139" s="414" t="s">
        <v>267</v>
      </c>
      <c r="C139" s="250"/>
      <c r="D139" s="250">
        <f>SUMIF('Điều chỉnh'!$F$10:$F$44,$M139,'Điều chỉnh'!$E$10:$E$44)</f>
        <v>0</v>
      </c>
      <c r="E139" s="250">
        <f>SUMIF('Điều chỉnh'!$G$10:$G$44,$M139,'Điều chỉnh'!$E$10:$E$44)</f>
        <v>0</v>
      </c>
      <c r="F139" s="250">
        <f t="shared" si="41"/>
        <v>0</v>
      </c>
      <c r="G139" s="250">
        <v>0</v>
      </c>
      <c r="H139" s="250">
        <f>SUMIF('Điều chỉnh'!$F$49:$F$71,'Tổng hợp'!$M139,'Điều chỉnh'!$E$49:$E$71)</f>
        <v>0</v>
      </c>
      <c r="I139" s="250">
        <f>SUMIF('Điều chỉnh'!$G$49:$G$71,'Tổng hợp'!$M139,'Điều chỉnh'!$E$49:$E$71)</f>
        <v>0</v>
      </c>
      <c r="J139" s="292">
        <f t="shared" si="42"/>
        <v>0</v>
      </c>
      <c r="K139" s="330"/>
      <c r="L139" s="338" t="s">
        <v>55</v>
      </c>
      <c r="M139" s="102">
        <v>3338</v>
      </c>
      <c r="N139" s="191"/>
    </row>
    <row r="140" spans="1:14" ht="15" outlineLevel="2">
      <c r="A140" s="413"/>
      <c r="B140" s="414" t="s">
        <v>268</v>
      </c>
      <c r="C140" s="250"/>
      <c r="D140" s="250">
        <f>SUMIF('Điều chỉnh'!$F$10:$F$44,$M140,'Điều chỉnh'!$E$10:$E$44)</f>
        <v>0</v>
      </c>
      <c r="E140" s="250">
        <f>SUMIF('Điều chỉnh'!$G$10:$G$44,$M140,'Điều chỉnh'!$E$10:$E$44)</f>
        <v>0</v>
      </c>
      <c r="F140" s="250">
        <f t="shared" si="41"/>
        <v>0</v>
      </c>
      <c r="G140" s="250"/>
      <c r="H140" s="250">
        <f>SUMIF('Điều chỉnh'!$F$49:$F$71,'Tổng hợp'!$M140,'Điều chỉnh'!$E$49:$E$71)</f>
        <v>0</v>
      </c>
      <c r="I140" s="250">
        <f>SUMIF('Điều chỉnh'!$G$49:$G$71,'Tổng hợp'!$M140,'Điều chỉnh'!$E$49:$E$71)</f>
        <v>0</v>
      </c>
      <c r="J140" s="292">
        <f t="shared" si="42"/>
        <v>0</v>
      </c>
      <c r="K140" s="330"/>
      <c r="L140" s="338" t="s">
        <v>55</v>
      </c>
      <c r="M140" s="102">
        <v>3339</v>
      </c>
      <c r="N140" s="191"/>
    </row>
    <row r="141" spans="1:14" ht="15" outlineLevel="2">
      <c r="A141" s="205">
        <v>315</v>
      </c>
      <c r="B141" s="185" t="s">
        <v>1052</v>
      </c>
      <c r="C141" s="720"/>
      <c r="D141" s="249">
        <f>SUMIF('Điều chỉnh'!$F$10:$F$44,$M141,'Điều chỉnh'!$E$10:$E$44)</f>
        <v>0</v>
      </c>
      <c r="E141" s="249">
        <f>SUMIF('Điều chỉnh'!$G$10:$G$44,$M141,'Điều chỉnh'!$E$10:$E$44)</f>
        <v>0</v>
      </c>
      <c r="F141" s="249">
        <f>C141-D141+E141</f>
        <v>0</v>
      </c>
      <c r="G141" s="720"/>
      <c r="H141" s="249">
        <f>SUMIF('Điều chỉnh'!$F$49:$F$71,'Tổng hợp'!$M141,'Điều chỉnh'!$E$49:$E$71)</f>
        <v>0</v>
      </c>
      <c r="I141" s="249">
        <f>SUMIF('Điều chỉnh'!$G$49:$G$71,'Tổng hợp'!$M141,'Điều chỉnh'!$E$49:$E$71)</f>
        <v>0</v>
      </c>
      <c r="J141" s="291">
        <f>G141-H141+I141</f>
        <v>0</v>
      </c>
      <c r="K141" s="330"/>
      <c r="L141" s="338" t="s">
        <v>55</v>
      </c>
      <c r="M141" s="339">
        <v>334</v>
      </c>
      <c r="N141" s="191"/>
    </row>
    <row r="142" spans="1:14" ht="15" outlineLevel="2">
      <c r="A142" s="205">
        <v>316</v>
      </c>
      <c r="B142" s="185" t="s">
        <v>179</v>
      </c>
      <c r="C142" s="249"/>
      <c r="D142" s="249">
        <f>SUMIF('Điều chỉnh'!$F$10:$F$44,$M142,'Điều chỉnh'!$E$10:$E$44)</f>
        <v>0</v>
      </c>
      <c r="E142" s="249">
        <f>SUMIF('Điều chỉnh'!$G$10:$G$44,$M142,'Điều chỉnh'!$E$10:$E$44)</f>
        <v>0</v>
      </c>
      <c r="F142" s="249">
        <f>C142-D142+E142</f>
        <v>0</v>
      </c>
      <c r="G142" s="249"/>
      <c r="H142" s="249">
        <f>SUMIF('Điều chỉnh'!$F$49:$F$71,'Tổng hợp'!$M142,'Điều chỉnh'!$E$49:$E$71)</f>
        <v>0</v>
      </c>
      <c r="I142" s="249">
        <f>SUMIF('Điều chỉnh'!$G$49:$G$71,'Tổng hợp'!$M142,'Điều chỉnh'!$E$49:$E$71)</f>
        <v>0</v>
      </c>
      <c r="J142" s="291">
        <f>G142-H142+I142</f>
        <v>0</v>
      </c>
      <c r="K142" s="330"/>
      <c r="L142" s="338" t="s">
        <v>55</v>
      </c>
      <c r="M142" s="339">
        <v>335</v>
      </c>
      <c r="N142" s="191"/>
    </row>
    <row r="143" spans="1:14" ht="15" outlineLevel="2">
      <c r="A143" s="205">
        <v>317</v>
      </c>
      <c r="B143" s="185" t="s">
        <v>180</v>
      </c>
      <c r="C143" s="710"/>
      <c r="D143" s="249">
        <f>SUMIF('Điều chỉnh'!$F$10:$F$44,$M143,'Điều chỉnh'!$E$10:$E$44)</f>
        <v>0</v>
      </c>
      <c r="E143" s="249">
        <f>SUMIF('Điều chỉnh'!$G$10:$G$44,$M143,'Điều chỉnh'!$E$10:$E$44)</f>
        <v>0</v>
      </c>
      <c r="F143" s="249">
        <f>C143-D143+E143</f>
        <v>0</v>
      </c>
      <c r="G143" s="710"/>
      <c r="H143" s="249">
        <f>SUMIF('Điều chỉnh'!$F$49:$F$71,'Tổng hợp'!$M143,'Điều chỉnh'!$E$49:$E$71)</f>
        <v>0</v>
      </c>
      <c r="I143" s="249">
        <f>SUMIF('Điều chỉnh'!$G$49:$G$71,'Tổng hợp'!$M143,'Điều chỉnh'!$E$49:$E$71)</f>
        <v>0</v>
      </c>
      <c r="J143" s="291">
        <f>G143-H143+I143</f>
        <v>0</v>
      </c>
      <c r="K143" s="330"/>
      <c r="L143" s="338" t="s">
        <v>55</v>
      </c>
      <c r="M143" s="339">
        <v>336</v>
      </c>
      <c r="N143" s="191"/>
    </row>
    <row r="144" spans="1:14" ht="15" outlineLevel="2">
      <c r="A144" s="205">
        <v>318</v>
      </c>
      <c r="B144" s="185" t="s">
        <v>426</v>
      </c>
      <c r="C144" s="249">
        <v>0</v>
      </c>
      <c r="D144" s="249">
        <f>SUMIF('Điều chỉnh'!$F$10:$F$44,$M144,'Điều chỉnh'!$E$10:$E$44)</f>
        <v>0</v>
      </c>
      <c r="E144" s="249">
        <f>SUMIF('Điều chỉnh'!$G$10:$G$44,$M144,'Điều chỉnh'!$E$10:$E$44)</f>
        <v>0</v>
      </c>
      <c r="F144" s="249">
        <f>C144-D144+E144</f>
        <v>0</v>
      </c>
      <c r="G144" s="249">
        <v>0</v>
      </c>
      <c r="H144" s="249">
        <f>SUMIF('Điều chỉnh'!$F$49:$F$71,'Tổng hợp'!$M144,'Điều chỉnh'!$E$49:$E$71)</f>
        <v>0</v>
      </c>
      <c r="I144" s="249">
        <f>SUMIF('Điều chỉnh'!$G$49:$G$71,'Tổng hợp'!$M144,'Điều chỉnh'!$E$49:$E$71)</f>
        <v>0</v>
      </c>
      <c r="J144" s="291">
        <f>G144-H144+I144</f>
        <v>0</v>
      </c>
      <c r="K144" s="330"/>
      <c r="L144" s="338" t="s">
        <v>55</v>
      </c>
      <c r="M144" s="339">
        <v>337</v>
      </c>
      <c r="N144" s="191"/>
    </row>
    <row r="145" spans="1:14" ht="15" outlineLevel="2">
      <c r="A145" s="205">
        <v>319</v>
      </c>
      <c r="B145" s="185" t="s">
        <v>181</v>
      </c>
      <c r="C145" s="248">
        <f>SUBTOTAL(9,C146:C155)</f>
        <v>221414896</v>
      </c>
      <c r="D145" s="247">
        <f aca="true" t="shared" si="43" ref="D145:J145">SUBTOTAL(9,D146:D155)</f>
        <v>0</v>
      </c>
      <c r="E145" s="247">
        <f t="shared" si="43"/>
        <v>0</v>
      </c>
      <c r="F145" s="247">
        <f t="shared" si="43"/>
        <v>221414896</v>
      </c>
      <c r="G145" s="248">
        <f>SUBTOTAL(9,G146:G155)</f>
        <v>216786178</v>
      </c>
      <c r="H145" s="247">
        <f t="shared" si="43"/>
        <v>0</v>
      </c>
      <c r="I145" s="247">
        <f t="shared" si="43"/>
        <v>0</v>
      </c>
      <c r="J145" s="248">
        <f t="shared" si="43"/>
        <v>216786178</v>
      </c>
      <c r="K145" s="330"/>
      <c r="L145" s="338" t="s">
        <v>34</v>
      </c>
      <c r="M145" s="339"/>
      <c r="N145" s="191"/>
    </row>
    <row r="146" spans="1:14" ht="15" outlineLevel="2">
      <c r="A146" s="205"/>
      <c r="B146" s="186" t="s">
        <v>861</v>
      </c>
      <c r="C146" s="250"/>
      <c r="D146" s="250">
        <f>SUMIF('Điều chỉnh'!$F$10:$F$44,$M146,'Điều chỉnh'!$E$10:$E$44)</f>
        <v>0</v>
      </c>
      <c r="E146" s="250">
        <f>SUMIF('Điều chỉnh'!$G$10:$G$44,$M146,'Điều chỉnh'!$E$10:$E$44)</f>
        <v>0</v>
      </c>
      <c r="F146" s="250">
        <f aca="true" t="shared" si="44" ref="F146:F155">C146-D146+E146</f>
        <v>0</v>
      </c>
      <c r="G146" s="250">
        <v>0</v>
      </c>
      <c r="H146" s="250">
        <f>SUMIF('Điều chỉnh'!$F$49:$F$71,'Tổng hợp'!$M146,'Điều chỉnh'!$E$49:$E$71)</f>
        <v>0</v>
      </c>
      <c r="I146" s="250">
        <f>SUMIF('Điều chỉnh'!$G$49:$G$71,'Tổng hợp'!$M146,'Điều chỉnh'!$E$49:$E$71)</f>
        <v>0</v>
      </c>
      <c r="J146" s="292">
        <f aca="true" t="shared" si="45" ref="J146:J152">G146+H146-I146</f>
        <v>0</v>
      </c>
      <c r="K146" s="330"/>
      <c r="L146" s="338" t="s">
        <v>55</v>
      </c>
      <c r="M146" s="339">
        <v>3381</v>
      </c>
      <c r="N146" s="191"/>
    </row>
    <row r="147" spans="1:14" ht="15" outlineLevel="2">
      <c r="A147" s="205"/>
      <c r="B147" s="186" t="s">
        <v>862</v>
      </c>
      <c r="C147" s="250"/>
      <c r="D147" s="250">
        <f>SUMIF('Điều chỉnh'!$F$10:$F$44,$M147,'Điều chỉnh'!$E$10:$E$44)</f>
        <v>0</v>
      </c>
      <c r="E147" s="250">
        <f>SUMIF('Điều chỉnh'!$G$10:$G$44,$M147,'Điều chỉnh'!$E$10:$E$44)</f>
        <v>0</v>
      </c>
      <c r="F147" s="250">
        <f t="shared" si="44"/>
        <v>0</v>
      </c>
      <c r="G147" s="250">
        <v>0</v>
      </c>
      <c r="H147" s="250">
        <f>SUMIF('Điều chỉnh'!$F$49:$F$71,'Tổng hợp'!$M147,'Điều chỉnh'!$E$49:$E$71)</f>
        <v>0</v>
      </c>
      <c r="I147" s="250">
        <f>SUMIF('Điều chỉnh'!$G$49:$G$71,'Tổng hợp'!$M147,'Điều chỉnh'!$E$49:$E$71)</f>
        <v>0</v>
      </c>
      <c r="J147" s="292">
        <f t="shared" si="45"/>
        <v>0</v>
      </c>
      <c r="K147" s="330"/>
      <c r="L147" s="338" t="s">
        <v>55</v>
      </c>
      <c r="M147" s="339">
        <v>3382</v>
      </c>
      <c r="N147" s="191"/>
    </row>
    <row r="148" spans="1:14" ht="15" outlineLevel="2">
      <c r="A148" s="205"/>
      <c r="B148" s="186" t="s">
        <v>863</v>
      </c>
      <c r="C148" s="762">
        <v>4399998</v>
      </c>
      <c r="D148" s="250">
        <f>SUMIF('Điều chỉnh'!$F$10:$F$44,$M148,'Điều chỉnh'!$E$10:$E$44)</f>
        <v>0</v>
      </c>
      <c r="E148" s="250">
        <f>SUMIF('Điều chỉnh'!$G$10:$G$44,$M148,'Điều chỉnh'!$E$10:$E$44)</f>
        <v>0</v>
      </c>
      <c r="F148" s="250">
        <f t="shared" si="44"/>
        <v>4399998</v>
      </c>
      <c r="G148" s="759"/>
      <c r="H148" s="250">
        <f>SUMIF('Điều chỉnh'!$F$49:$F$71,'Tổng hợp'!$M148,'Điều chỉnh'!$E$49:$E$71)</f>
        <v>0</v>
      </c>
      <c r="I148" s="250">
        <f>SUMIF('Điều chỉnh'!$G$49:$G$71,'Tổng hợp'!$M148,'Điều chỉnh'!$E$49:$E$71)</f>
        <v>0</v>
      </c>
      <c r="J148" s="292">
        <f t="shared" si="45"/>
        <v>0</v>
      </c>
      <c r="K148" s="330"/>
      <c r="L148" s="338" t="s">
        <v>55</v>
      </c>
      <c r="M148" s="339">
        <v>3382</v>
      </c>
      <c r="N148" s="191"/>
    </row>
    <row r="149" spans="1:14" ht="15" outlineLevel="2">
      <c r="A149" s="205"/>
      <c r="B149" s="186" t="s">
        <v>864</v>
      </c>
      <c r="C149" s="250"/>
      <c r="D149" s="250">
        <f>SUMIF('Điều chỉnh'!$F$10:$F$44,$M149,'Điều chỉnh'!$E$10:$E$44)</f>
        <v>0</v>
      </c>
      <c r="E149" s="250">
        <f>SUMIF('Điều chỉnh'!$G$10:$G$44,$M149,'Điều chỉnh'!$E$10:$E$44)</f>
        <v>0</v>
      </c>
      <c r="F149" s="250">
        <f t="shared" si="44"/>
        <v>0</v>
      </c>
      <c r="G149" s="250"/>
      <c r="H149" s="250">
        <f>SUMIF('Điều chỉnh'!$F$49:$F$71,'Tổng hợp'!$M149,'Điều chỉnh'!$E$49:$E$71)</f>
        <v>0</v>
      </c>
      <c r="I149" s="250">
        <f>SUMIF('Điều chỉnh'!$G$49:$G$71,'Tổng hợp'!$M149,'Điều chỉnh'!$E$49:$E$71)</f>
        <v>0</v>
      </c>
      <c r="J149" s="292">
        <f t="shared" si="45"/>
        <v>0</v>
      </c>
      <c r="K149" s="330"/>
      <c r="L149" s="338" t="s">
        <v>55</v>
      </c>
      <c r="M149" s="339">
        <v>3384</v>
      </c>
      <c r="N149" s="191"/>
    </row>
    <row r="150" spans="1:14" ht="15" outlineLevel="2">
      <c r="A150" s="205"/>
      <c r="B150" s="186" t="s">
        <v>865</v>
      </c>
      <c r="C150" s="250"/>
      <c r="D150" s="250">
        <f>SUMIF('Điều chỉnh'!$F$10:$F$44,$M150,'Điều chỉnh'!$E$10:$E$44)</f>
        <v>0</v>
      </c>
      <c r="E150" s="250">
        <f>SUMIF('Điều chỉnh'!$G$10:$G$44,$M150,'Điều chỉnh'!$E$10:$E$44)</f>
        <v>0</v>
      </c>
      <c r="F150" s="250">
        <f t="shared" si="44"/>
        <v>0</v>
      </c>
      <c r="G150" s="250">
        <v>0</v>
      </c>
      <c r="H150" s="250">
        <f>SUMIF('Điều chỉnh'!$F$49:$F$71,'Tổng hợp'!$M150,'Điều chỉnh'!$E$49:$E$71)</f>
        <v>0</v>
      </c>
      <c r="I150" s="250">
        <f>SUMIF('Điều chỉnh'!$G$49:$G$71,'Tổng hợp'!$M150,'Điều chỉnh'!$E$49:$E$71)</f>
        <v>0</v>
      </c>
      <c r="J150" s="292">
        <f t="shared" si="45"/>
        <v>0</v>
      </c>
      <c r="K150" s="330"/>
      <c r="L150" s="338" t="s">
        <v>55</v>
      </c>
      <c r="M150" s="339">
        <v>3385</v>
      </c>
      <c r="N150" s="191"/>
    </row>
    <row r="151" spans="1:14" ht="15" outlineLevel="2">
      <c r="A151" s="205"/>
      <c r="B151" s="186" t="s">
        <v>520</v>
      </c>
      <c r="C151" s="250"/>
      <c r="D151" s="250">
        <f>SUMIF('Điều chỉnh'!$F$10:$F$44,$M151,'Điều chỉnh'!$E$10:$E$44)</f>
        <v>0</v>
      </c>
      <c r="E151" s="250">
        <f>SUMIF('Điều chỉnh'!$G$10:$G$44,$M151,'Điều chỉnh'!$E$10:$E$44)</f>
        <v>0</v>
      </c>
      <c r="F151" s="250">
        <f t="shared" si="44"/>
        <v>0</v>
      </c>
      <c r="G151" s="250"/>
      <c r="H151" s="250">
        <f>SUMIF('Điều chỉnh'!$F$49:$F$71,'Tổng hợp'!$M151,'Điều chỉnh'!$E$49:$E$71)</f>
        <v>0</v>
      </c>
      <c r="I151" s="250">
        <f>SUMIF('Điều chỉnh'!$G$49:$G$71,'Tổng hợp'!$M151,'Điều chỉnh'!$E$49:$E$71)</f>
        <v>0</v>
      </c>
      <c r="J151" s="292">
        <f t="shared" si="45"/>
        <v>0</v>
      </c>
      <c r="K151" s="330"/>
      <c r="L151" s="338" t="s">
        <v>55</v>
      </c>
      <c r="M151" s="339">
        <v>3386</v>
      </c>
      <c r="N151" s="191"/>
    </row>
    <row r="152" spans="1:14" ht="15" outlineLevel="2">
      <c r="A152" s="205"/>
      <c r="B152" s="186" t="s">
        <v>1246</v>
      </c>
      <c r="C152" s="250"/>
      <c r="D152" s="250"/>
      <c r="E152" s="250"/>
      <c r="F152" s="250">
        <f t="shared" si="44"/>
        <v>0</v>
      </c>
      <c r="G152" s="250"/>
      <c r="H152" s="250"/>
      <c r="I152" s="250"/>
      <c r="J152" s="292">
        <f t="shared" si="45"/>
        <v>0</v>
      </c>
      <c r="K152" s="330"/>
      <c r="L152" s="338" t="s">
        <v>55</v>
      </c>
      <c r="M152" s="102">
        <v>3389</v>
      </c>
      <c r="N152" s="191"/>
    </row>
    <row r="153" spans="1:14" ht="15" outlineLevel="2">
      <c r="A153" s="205"/>
      <c r="B153" s="186" t="s">
        <v>1194</v>
      </c>
      <c r="C153" s="762">
        <v>217014898</v>
      </c>
      <c r="D153" s="250">
        <f>SUMIF('Điều chỉnh'!$F$10:$F$44,$M153,'Điều chỉnh'!$E$10:$E$44)</f>
        <v>0</v>
      </c>
      <c r="E153" s="250">
        <f>SUMIF('Điều chỉnh'!$G$10:$G$44,$M153,'Điều chỉnh'!$E$10:$E$44)</f>
        <v>0</v>
      </c>
      <c r="F153" s="735">
        <f>C153-D153+E153</f>
        <v>217014898</v>
      </c>
      <c r="G153" s="734">
        <v>216786178</v>
      </c>
      <c r="H153" s="250">
        <f>SUMIF('Điều chỉnh'!$F$49:$F$71,'Tổng hợp'!$M153,'Điều chỉnh'!$E$49:$E$71)</f>
        <v>0</v>
      </c>
      <c r="I153" s="250">
        <f>SUMIF('Điều chỉnh'!$G$49:$G$71,'Tổng hợp'!$M153,'Điều chỉnh'!$E$49:$E$71)</f>
        <v>0</v>
      </c>
      <c r="J153" s="292">
        <f>G153-H153+I153</f>
        <v>216786178</v>
      </c>
      <c r="K153" s="330"/>
      <c r="L153" s="338" t="s">
        <v>55</v>
      </c>
      <c r="M153" s="339">
        <v>3388</v>
      </c>
      <c r="N153" s="191"/>
    </row>
    <row r="154" spans="1:14" ht="15" outlineLevel="2">
      <c r="A154" s="205"/>
      <c r="B154" s="186" t="s">
        <v>45</v>
      </c>
      <c r="C154" s="720"/>
      <c r="D154" s="250">
        <f>SUMIF('Điều chỉnh'!$F$10:$F$44,$M154,'Điều chỉnh'!$E$10:$E$44)</f>
        <v>0</v>
      </c>
      <c r="E154" s="250">
        <f>SUMIF('Điều chỉnh'!$G$10:$G$44,$M154,'Điều chỉnh'!$E$10:$E$44)</f>
        <v>0</v>
      </c>
      <c r="F154" s="250">
        <f>C154-D154+E154</f>
        <v>0</v>
      </c>
      <c r="G154" s="720"/>
      <c r="H154" s="250">
        <f>SUMIF('Điều chỉnh'!$F$49:$F$71,'Tổng hợp'!$M154,'Điều chỉnh'!$E$49:$E$71)</f>
        <v>0</v>
      </c>
      <c r="I154" s="250">
        <f>SUMIF('Điều chỉnh'!$G$49:$G$71,'Tổng hợp'!$M154,'Điều chỉnh'!$E$49:$E$71)</f>
        <v>0</v>
      </c>
      <c r="J154" s="292">
        <f>G154-H154+I154</f>
        <v>0</v>
      </c>
      <c r="K154" s="330"/>
      <c r="L154" s="338" t="s">
        <v>55</v>
      </c>
      <c r="M154" s="102">
        <v>3389</v>
      </c>
      <c r="N154" s="191"/>
    </row>
    <row r="155" spans="1:14" ht="15" outlineLevel="2">
      <c r="A155" s="205"/>
      <c r="B155" s="186" t="s">
        <v>1195</v>
      </c>
      <c r="C155" s="720"/>
      <c r="D155" s="250">
        <f>SUMIF('Điều chỉnh'!$F$10:$F$44,$M155,'Điều chỉnh'!$E$10:$E$44)</f>
        <v>0</v>
      </c>
      <c r="E155" s="250">
        <f>SUMIF('Điều chỉnh'!$G$10:$G$44,$M155,'Điều chỉnh'!$E$10:$E$44)</f>
        <v>0</v>
      </c>
      <c r="F155" s="250">
        <f t="shared" si="44"/>
        <v>0</v>
      </c>
      <c r="G155" s="720"/>
      <c r="H155" s="250">
        <f>SUMIF('Điều chỉnh'!$F$49:$F$71,'Tổng hợp'!$M155,'Điều chỉnh'!$E$49:$E$71)</f>
        <v>0</v>
      </c>
      <c r="I155" s="250">
        <f>SUMIF('Điều chỉnh'!$G$49:$G$71,'Tổng hợp'!$M155,'Điều chỉnh'!$E$49:$E$71)</f>
        <v>0</v>
      </c>
      <c r="J155" s="292">
        <f>G155+H155-I155</f>
        <v>0</v>
      </c>
      <c r="K155" s="330"/>
      <c r="L155" s="338" t="s">
        <v>55</v>
      </c>
      <c r="M155" s="339" t="s">
        <v>1196</v>
      </c>
      <c r="N155" s="191"/>
    </row>
    <row r="156" spans="1:14" ht="15" outlineLevel="2">
      <c r="A156" s="205">
        <v>320</v>
      </c>
      <c r="B156" s="185" t="s">
        <v>1054</v>
      </c>
      <c r="C156" s="249"/>
      <c r="D156" s="249">
        <f>SUMIF('Điều chỉnh'!$F$10:$F$44,$M156,'Điều chỉnh'!$E$10:$E$44)</f>
        <v>0</v>
      </c>
      <c r="E156" s="249">
        <f>SUMIF('Điều chỉnh'!$G$10:$G$44,$M156,'Điều chỉnh'!$E$10:$E$44)</f>
        <v>0</v>
      </c>
      <c r="F156" s="249">
        <f>C156-D156+E156</f>
        <v>0</v>
      </c>
      <c r="G156" s="249"/>
      <c r="H156" s="249">
        <f>SUMIF('Điều chỉnh'!$F$49:$F$71,'Tổng hợp'!$M156,'Điều chỉnh'!$E$49:$E$71)</f>
        <v>0</v>
      </c>
      <c r="I156" s="249">
        <f>SUMIF('Điều chỉnh'!$G$49:$G$71,'Tổng hợp'!$M156,'Điều chỉnh'!$E$49:$E$71)</f>
        <v>0</v>
      </c>
      <c r="J156" s="291">
        <f>G156-H156+I156</f>
        <v>0</v>
      </c>
      <c r="K156" s="330"/>
      <c r="L156" s="338"/>
      <c r="M156" s="339"/>
      <c r="N156" s="191"/>
    </row>
    <row r="157" spans="1:14" ht="15" outlineLevel="2">
      <c r="A157" s="205">
        <v>323</v>
      </c>
      <c r="B157" s="185" t="s">
        <v>40</v>
      </c>
      <c r="C157" s="247">
        <f>SUBTOTAL(9,C158:C161)</f>
        <v>50000000</v>
      </c>
      <c r="D157" s="247">
        <f aca="true" t="shared" si="46" ref="D157:J157">SUBTOTAL(9,D158:D161)</f>
        <v>0</v>
      </c>
      <c r="E157" s="247">
        <f t="shared" si="46"/>
        <v>0</v>
      </c>
      <c r="F157" s="247">
        <f t="shared" si="46"/>
        <v>50000000</v>
      </c>
      <c r="G157" s="247">
        <f t="shared" si="46"/>
        <v>50000000</v>
      </c>
      <c r="H157" s="247">
        <f t="shared" si="46"/>
        <v>0</v>
      </c>
      <c r="I157" s="247">
        <f t="shared" si="46"/>
        <v>0</v>
      </c>
      <c r="J157" s="247">
        <f t="shared" si="46"/>
        <v>50000000</v>
      </c>
      <c r="K157" s="330"/>
      <c r="L157" s="338" t="s">
        <v>34</v>
      </c>
      <c r="M157" s="339"/>
      <c r="N157" s="191"/>
    </row>
    <row r="158" spans="1:14" ht="15" outlineLevel="2">
      <c r="A158" s="207"/>
      <c r="B158" s="186" t="s">
        <v>41</v>
      </c>
      <c r="C158" s="760">
        <v>50000000</v>
      </c>
      <c r="D158" s="250"/>
      <c r="E158" s="250"/>
      <c r="F158" s="250">
        <f>C158-D158+E158</f>
        <v>50000000</v>
      </c>
      <c r="G158" s="760">
        <v>50000000</v>
      </c>
      <c r="H158" s="250"/>
      <c r="I158" s="250"/>
      <c r="J158" s="292">
        <f>G158-H158+I158</f>
        <v>50000000</v>
      </c>
      <c r="K158" s="331"/>
      <c r="L158" s="338" t="s">
        <v>55</v>
      </c>
      <c r="M158" s="102">
        <v>3531</v>
      </c>
      <c r="N158" s="191"/>
    </row>
    <row r="159" spans="1:14" ht="15" outlineLevel="2">
      <c r="A159" s="207"/>
      <c r="B159" s="186" t="s">
        <v>42</v>
      </c>
      <c r="C159" s="250"/>
      <c r="D159" s="250"/>
      <c r="E159" s="250"/>
      <c r="F159" s="250">
        <f>C159-D159+E159</f>
        <v>0</v>
      </c>
      <c r="G159" s="250"/>
      <c r="H159" s="250"/>
      <c r="I159" s="250"/>
      <c r="J159" s="292">
        <f>G159-H159+I159</f>
        <v>0</v>
      </c>
      <c r="K159" s="331"/>
      <c r="L159" s="338" t="s">
        <v>55</v>
      </c>
      <c r="M159" s="102">
        <v>3532</v>
      </c>
      <c r="N159" s="191"/>
    </row>
    <row r="160" spans="1:14" ht="15" outlineLevel="2">
      <c r="A160" s="207"/>
      <c r="B160" s="186" t="s">
        <v>43</v>
      </c>
      <c r="C160" s="250"/>
      <c r="D160" s="250"/>
      <c r="E160" s="250"/>
      <c r="F160" s="250">
        <f>C160-D160+E160</f>
        <v>0</v>
      </c>
      <c r="G160" s="250"/>
      <c r="H160" s="250"/>
      <c r="I160" s="250"/>
      <c r="J160" s="292">
        <f>G160-H160+I160</f>
        <v>0</v>
      </c>
      <c r="K160" s="331"/>
      <c r="L160" s="338" t="s">
        <v>55</v>
      </c>
      <c r="M160" s="102">
        <v>3533</v>
      </c>
      <c r="N160" s="191"/>
    </row>
    <row r="161" spans="1:14" ht="19.5" customHeight="1" outlineLevel="2">
      <c r="A161" s="207"/>
      <c r="B161" s="186" t="s">
        <v>44</v>
      </c>
      <c r="C161" s="250"/>
      <c r="D161" s="250"/>
      <c r="E161" s="250"/>
      <c r="F161" s="250">
        <f>C161-D161+E161</f>
        <v>0</v>
      </c>
      <c r="G161" s="250"/>
      <c r="H161" s="250"/>
      <c r="I161" s="250"/>
      <c r="J161" s="292">
        <f>G161-H161+I161</f>
        <v>0</v>
      </c>
      <c r="K161" s="331"/>
      <c r="L161" s="338" t="s">
        <v>55</v>
      </c>
      <c r="M161" s="102">
        <v>3534</v>
      </c>
      <c r="N161" s="191"/>
    </row>
    <row r="162" spans="1:14" ht="15" outlineLevel="2">
      <c r="A162" s="205"/>
      <c r="B162" s="188"/>
      <c r="C162" s="247"/>
      <c r="D162" s="247"/>
      <c r="E162" s="247"/>
      <c r="F162" s="247"/>
      <c r="G162" s="247"/>
      <c r="H162" s="247"/>
      <c r="I162" s="247"/>
      <c r="J162" s="289"/>
      <c r="K162" s="42"/>
      <c r="L162" s="338" t="s">
        <v>1254</v>
      </c>
      <c r="M162" s="340"/>
      <c r="N162" s="191"/>
    </row>
    <row r="163" spans="1:14" ht="15" outlineLevel="2">
      <c r="A163" s="206">
        <v>330</v>
      </c>
      <c r="B163" s="137" t="s">
        <v>1097</v>
      </c>
      <c r="C163" s="248">
        <f>SUBTOTAL(9,C164:C180)</f>
        <v>0</v>
      </c>
      <c r="D163" s="248">
        <f aca="true" t="shared" si="47" ref="D163:J163">SUBTOTAL(9,D164:D180)</f>
        <v>0</v>
      </c>
      <c r="E163" s="248">
        <f t="shared" si="47"/>
        <v>0</v>
      </c>
      <c r="F163" s="248">
        <f t="shared" si="47"/>
        <v>0</v>
      </c>
      <c r="G163" s="248">
        <f>SUBTOTAL(9,G164:G180)</f>
        <v>0</v>
      </c>
      <c r="H163" s="248">
        <f t="shared" si="47"/>
        <v>0</v>
      </c>
      <c r="I163" s="248">
        <f t="shared" si="47"/>
        <v>0</v>
      </c>
      <c r="J163" s="290">
        <f t="shared" si="47"/>
        <v>0</v>
      </c>
      <c r="K163" s="90"/>
      <c r="L163" s="338" t="s">
        <v>34</v>
      </c>
      <c r="M163" s="340"/>
      <c r="N163" s="191"/>
    </row>
    <row r="164" spans="1:14" ht="15" outlineLevel="2">
      <c r="A164" s="205">
        <v>331</v>
      </c>
      <c r="B164" s="185" t="s">
        <v>182</v>
      </c>
      <c r="C164" s="249"/>
      <c r="D164" s="249">
        <f>SUMIF('Điều chỉnh'!$F$10:$F$44,$M164,'Điều chỉnh'!$E$10:$E$44)</f>
        <v>0</v>
      </c>
      <c r="E164" s="249">
        <f>SUMIF('Điều chỉnh'!$G$10:$G$44,$M164,'Điều chỉnh'!$E$10:$E$44)</f>
        <v>0</v>
      </c>
      <c r="F164" s="249">
        <f>C164-D164+E164</f>
        <v>0</v>
      </c>
      <c r="G164" s="249"/>
      <c r="H164" s="249">
        <f>SUMIF('Điều chỉnh'!$F$49:$F$71,'Tổng hợp'!$M164,'Điều chỉnh'!$E$49:$E$71)</f>
        <v>0</v>
      </c>
      <c r="I164" s="249">
        <f>SUMIF('Điều chỉnh'!$G$49:$G$71,'Tổng hợp'!$M164,'Điều chỉnh'!$E$49:$E$71)</f>
        <v>0</v>
      </c>
      <c r="J164" s="291">
        <f>G164-H164+I164</f>
        <v>0</v>
      </c>
      <c r="K164" s="330"/>
      <c r="L164" s="338" t="s">
        <v>55</v>
      </c>
      <c r="M164" s="339" t="s">
        <v>449</v>
      </c>
      <c r="N164" s="191"/>
    </row>
    <row r="165" spans="1:14" ht="15" outlineLevel="2">
      <c r="A165" s="205">
        <v>332</v>
      </c>
      <c r="B165" s="185" t="s">
        <v>183</v>
      </c>
      <c r="C165" s="249"/>
      <c r="D165" s="249">
        <f>SUMIF('Điều chỉnh'!$F$10:$F$44,$M165,'Điều chỉnh'!$E$10:$E$44)</f>
        <v>0</v>
      </c>
      <c r="E165" s="249">
        <f>SUMIF('Điều chỉnh'!$G$10:$G$44,$M165,'Điều chỉnh'!$E$10:$E$44)</f>
        <v>0</v>
      </c>
      <c r="F165" s="249">
        <f>C165-D165+E165</f>
        <v>0</v>
      </c>
      <c r="G165" s="249"/>
      <c r="H165" s="249">
        <f>SUMIF('Điều chỉnh'!$F$49:$F$71,'Tổng hợp'!$M165,'Điều chỉnh'!$E$49:$E$71)</f>
        <v>0</v>
      </c>
      <c r="I165" s="249">
        <f>SUMIF('Điều chỉnh'!$G$49:$G$71,'Tổng hợp'!$M165,'Điều chỉnh'!$E$49:$E$71)</f>
        <v>0</v>
      </c>
      <c r="J165" s="291">
        <f>G165-H165+I165</f>
        <v>0</v>
      </c>
      <c r="K165" s="330"/>
      <c r="L165" s="338" t="s">
        <v>55</v>
      </c>
      <c r="M165" s="339" t="s">
        <v>451</v>
      </c>
      <c r="N165" s="191"/>
    </row>
    <row r="166" spans="1:14" ht="15" outlineLevel="2">
      <c r="A166" s="205">
        <v>333</v>
      </c>
      <c r="B166" s="185" t="s">
        <v>184</v>
      </c>
      <c r="C166" s="249">
        <f>SUBTOTAL(9,C167:C168)</f>
        <v>0</v>
      </c>
      <c r="D166" s="249">
        <f aca="true" t="shared" si="48" ref="D166:J166">SUBTOTAL(9,D167:D168)</f>
        <v>0</v>
      </c>
      <c r="E166" s="249">
        <f t="shared" si="48"/>
        <v>0</v>
      </c>
      <c r="F166" s="249">
        <f t="shared" si="48"/>
        <v>0</v>
      </c>
      <c r="G166" s="249"/>
      <c r="H166" s="249">
        <f t="shared" si="48"/>
        <v>0</v>
      </c>
      <c r="I166" s="249">
        <f t="shared" si="48"/>
        <v>0</v>
      </c>
      <c r="J166" s="291">
        <f t="shared" si="48"/>
        <v>0</v>
      </c>
      <c r="K166" s="330"/>
      <c r="L166" s="338" t="s">
        <v>34</v>
      </c>
      <c r="M166" s="339"/>
      <c r="N166" s="191"/>
    </row>
    <row r="167" spans="1:14" ht="15" outlineLevel="2">
      <c r="A167" s="205"/>
      <c r="B167" s="186" t="s">
        <v>1197</v>
      </c>
      <c r="C167" s="250"/>
      <c r="D167" s="250">
        <f>SUMIF('Điều chỉnh'!$F$10:$F$44,$M167,'Điều chỉnh'!$E$10:$E$44)</f>
        <v>0</v>
      </c>
      <c r="E167" s="250">
        <f>SUMIF('Điều chỉnh'!$G$10:$G$44,$M167,'Điều chỉnh'!$E$10:$E$44)</f>
        <v>0</v>
      </c>
      <c r="F167" s="250">
        <f>C167-D167+E167</f>
        <v>0</v>
      </c>
      <c r="G167" s="250"/>
      <c r="H167" s="250">
        <f>SUMIF('Điều chỉnh'!$F$49:$F$71,'Tổng hợp'!$M167,'Điều chỉnh'!$E$49:$E$71)</f>
        <v>0</v>
      </c>
      <c r="I167" s="250">
        <f>SUMIF('Điều chỉnh'!$G$49:$G$71,'Tổng hợp'!$M167,'Điều chỉnh'!$E$49:$E$71)</f>
        <v>0</v>
      </c>
      <c r="J167" s="292">
        <f>G167-H167+I167</f>
        <v>0</v>
      </c>
      <c r="K167" s="331"/>
      <c r="L167" s="338" t="s">
        <v>55</v>
      </c>
      <c r="M167" s="339">
        <v>338</v>
      </c>
      <c r="N167" s="191"/>
    </row>
    <row r="168" spans="1:14" ht="15" outlineLevel="2">
      <c r="A168" s="205"/>
      <c r="B168" s="186" t="s">
        <v>1198</v>
      </c>
      <c r="C168" s="250"/>
      <c r="D168" s="250">
        <f>SUMIF('Điều chỉnh'!$F$10:$F$44,$M168,'Điều chỉnh'!$E$10:$E$44)</f>
        <v>0</v>
      </c>
      <c r="E168" s="250">
        <f>SUMIF('Điều chỉnh'!$G$10:$G$44,$M168,'Điều chỉnh'!$E$10:$E$44)</f>
        <v>0</v>
      </c>
      <c r="F168" s="250">
        <f>C168-D168+E168</f>
        <v>0</v>
      </c>
      <c r="G168" s="250"/>
      <c r="H168" s="250">
        <f>SUMIF('Điều chỉnh'!$F$49:$F$71,'Tổng hợp'!$M168,'Điều chỉnh'!$E$49:$E$71)</f>
        <v>0</v>
      </c>
      <c r="I168" s="250">
        <f>SUMIF('Điều chỉnh'!$G$49:$G$71,'Tổng hợp'!$M168,'Điều chỉnh'!$E$49:$E$71)</f>
        <v>0</v>
      </c>
      <c r="J168" s="292">
        <f>G168-H168+I168</f>
        <v>0</v>
      </c>
      <c r="K168" s="331"/>
      <c r="L168" s="338" t="s">
        <v>55</v>
      </c>
      <c r="M168" s="339">
        <v>344</v>
      </c>
      <c r="N168" s="191"/>
    </row>
    <row r="169" spans="1:14" ht="15" outlineLevel="2">
      <c r="A169" s="205">
        <v>334</v>
      </c>
      <c r="B169" s="185" t="s">
        <v>185</v>
      </c>
      <c r="C169" s="249">
        <f>SUBTOTAL(9,C170:C174)</f>
        <v>0</v>
      </c>
      <c r="D169" s="249">
        <f aca="true" t="shared" si="49" ref="D169:K169">SUBTOTAL(9,D170:D174)</f>
        <v>0</v>
      </c>
      <c r="E169" s="249">
        <f t="shared" si="49"/>
        <v>0</v>
      </c>
      <c r="F169" s="249">
        <f t="shared" si="49"/>
        <v>0</v>
      </c>
      <c r="G169" s="249">
        <f>SUBTOTAL(9,G170:G174)</f>
        <v>0</v>
      </c>
      <c r="H169" s="249">
        <f t="shared" si="49"/>
        <v>0</v>
      </c>
      <c r="I169" s="249">
        <f t="shared" si="49"/>
        <v>0</v>
      </c>
      <c r="J169" s="251">
        <f t="shared" si="49"/>
        <v>0</v>
      </c>
      <c r="K169" s="249">
        <f t="shared" si="49"/>
        <v>0</v>
      </c>
      <c r="L169" s="338" t="s">
        <v>34</v>
      </c>
      <c r="M169" s="339"/>
      <c r="N169" s="191"/>
    </row>
    <row r="170" spans="1:14" ht="15" outlineLevel="2">
      <c r="A170" s="205"/>
      <c r="B170" s="186" t="s">
        <v>523</v>
      </c>
      <c r="C170" s="710"/>
      <c r="D170" s="250">
        <f>SUMIF('Điều chỉnh'!$F$10:$F$44,$M170,'Điều chỉnh'!$E$10:$E$44)</f>
        <v>0</v>
      </c>
      <c r="E170" s="250">
        <f>SUMIF('Điều chỉnh'!$G$10:$G$44,$M170,'Điều chỉnh'!$E$10:$E$44)</f>
        <v>0</v>
      </c>
      <c r="F170" s="250">
        <f aca="true" t="shared" si="50" ref="F170:F177">C170-D170+E170</f>
        <v>0</v>
      </c>
      <c r="G170" s="760"/>
      <c r="H170" s="250">
        <f>SUMIF('Điều chỉnh'!$F$49:$F$71,'Tổng hợp'!$M170,'Điều chỉnh'!$E$49:$E$71)</f>
        <v>0</v>
      </c>
      <c r="I170" s="250">
        <f>SUMIF('Điều chỉnh'!$G$49:$G$71,'Tổng hợp'!$M170,'Điều chỉnh'!$E$49:$E$71)</f>
        <v>0</v>
      </c>
      <c r="J170" s="292">
        <f aca="true" t="shared" si="51" ref="J170:J177">G170-H170+I170</f>
        <v>0</v>
      </c>
      <c r="K170" s="331"/>
      <c r="L170" s="338" t="s">
        <v>55</v>
      </c>
      <c r="M170" s="339">
        <v>3411</v>
      </c>
      <c r="N170" s="191"/>
    </row>
    <row r="171" spans="1:14" ht="15" outlineLevel="2">
      <c r="A171" s="205"/>
      <c r="B171" s="186" t="s">
        <v>524</v>
      </c>
      <c r="C171" s="250"/>
      <c r="D171" s="250">
        <f>SUMIF('Điều chỉnh'!$F$10:$F$44,$M171,'Điều chỉnh'!$E$10:$E$44)</f>
        <v>0</v>
      </c>
      <c r="E171" s="250">
        <f>SUMIF('Điều chỉnh'!$G$10:$G$44,$M171,'Điều chỉnh'!$E$10:$E$44)</f>
        <v>0</v>
      </c>
      <c r="F171" s="250">
        <f t="shared" si="50"/>
        <v>0</v>
      </c>
      <c r="G171" s="250"/>
      <c r="H171" s="250">
        <f>SUMIF('Điều chỉnh'!$F$49:$F$71,'Tổng hợp'!$M171,'Điều chỉnh'!$E$49:$E$71)</f>
        <v>0</v>
      </c>
      <c r="I171" s="250">
        <f>SUMIF('Điều chỉnh'!$G$49:$G$71,'Tổng hợp'!$M171,'Điều chỉnh'!$E$49:$E$71)</f>
        <v>0</v>
      </c>
      <c r="J171" s="292">
        <f t="shared" si="51"/>
        <v>0</v>
      </c>
      <c r="K171" s="331"/>
      <c r="L171" s="338" t="s">
        <v>55</v>
      </c>
      <c r="M171" s="339">
        <v>3412</v>
      </c>
      <c r="N171" s="191"/>
    </row>
    <row r="172" spans="1:14" ht="15" outlineLevel="2">
      <c r="A172" s="205"/>
      <c r="B172" s="186" t="s">
        <v>1199</v>
      </c>
      <c r="C172" s="250"/>
      <c r="D172" s="250">
        <f>SUMIF('Điều chỉnh'!$F$10:$F$44,$M172,'Điều chỉnh'!$E$10:$E$44)</f>
        <v>0</v>
      </c>
      <c r="E172" s="250">
        <f>SUMIF('Điều chỉnh'!$G$10:$G$44,$M172,'Điều chỉnh'!$E$10:$E$44)</f>
        <v>0</v>
      </c>
      <c r="F172" s="250">
        <f t="shared" si="50"/>
        <v>0</v>
      </c>
      <c r="G172" s="250"/>
      <c r="H172" s="250">
        <f>SUMIF('Điều chỉnh'!$F$49:$F$71,'Tổng hợp'!$M172,'Điều chỉnh'!$E$49:$E$71)</f>
        <v>0</v>
      </c>
      <c r="I172" s="250">
        <f>SUMIF('Điều chỉnh'!$G$49:$G$71,'Tổng hợp'!$M172,'Điều chỉnh'!$E$49:$E$71)</f>
        <v>0</v>
      </c>
      <c r="J172" s="292">
        <f t="shared" si="51"/>
        <v>0</v>
      </c>
      <c r="K172" s="331"/>
      <c r="L172" s="338" t="s">
        <v>55</v>
      </c>
      <c r="M172" s="339">
        <v>343</v>
      </c>
      <c r="N172" s="191"/>
    </row>
    <row r="173" spans="1:14" ht="15" outlineLevel="2">
      <c r="A173" s="205"/>
      <c r="B173" s="186" t="s">
        <v>525</v>
      </c>
      <c r="C173" s="250"/>
      <c r="D173" s="250"/>
      <c r="E173" s="250"/>
      <c r="F173" s="250">
        <f t="shared" si="50"/>
        <v>0</v>
      </c>
      <c r="G173" s="250"/>
      <c r="H173" s="250"/>
      <c r="I173" s="250"/>
      <c r="J173" s="292"/>
      <c r="K173" s="331"/>
      <c r="L173" s="338" t="s">
        <v>55</v>
      </c>
      <c r="M173" s="339">
        <v>3421</v>
      </c>
      <c r="N173" s="191"/>
    </row>
    <row r="174" spans="1:14" ht="15" outlineLevel="2">
      <c r="A174" s="205"/>
      <c r="B174" s="186" t="s">
        <v>526</v>
      </c>
      <c r="C174" s="250"/>
      <c r="D174" s="250"/>
      <c r="E174" s="250"/>
      <c r="F174" s="250">
        <f t="shared" si="50"/>
        <v>0</v>
      </c>
      <c r="G174" s="250"/>
      <c r="H174" s="250"/>
      <c r="I174" s="250"/>
      <c r="J174" s="292"/>
      <c r="K174" s="331"/>
      <c r="L174" s="338" t="s">
        <v>55</v>
      </c>
      <c r="M174" s="339">
        <v>3422</v>
      </c>
      <c r="N174" s="191"/>
    </row>
    <row r="175" spans="1:14" ht="15" outlineLevel="2">
      <c r="A175" s="205">
        <v>335</v>
      </c>
      <c r="B175" s="185" t="s">
        <v>187</v>
      </c>
      <c r="C175" s="249"/>
      <c r="D175" s="249">
        <f>SUMIF('Điều chỉnh'!$F$10:$F$44,$M175,'Điều chỉnh'!$E$10:$E$44)</f>
        <v>0</v>
      </c>
      <c r="E175" s="249">
        <f>SUMIF('Điều chỉnh'!$G$10:$G$44,$M175,'Điều chỉnh'!$E$10:$E$44)</f>
        <v>0</v>
      </c>
      <c r="F175" s="249">
        <f t="shared" si="50"/>
        <v>0</v>
      </c>
      <c r="G175" s="249"/>
      <c r="H175" s="249">
        <f>SUMIF('Điều chỉnh'!$F$49:$F$71,'Tổng hợp'!$M175,'Điều chỉnh'!$E$49:$E$71)</f>
        <v>0</v>
      </c>
      <c r="I175" s="249">
        <f>SUMIF('Điều chỉnh'!$G$49:$G$71,'Tổng hợp'!$M175,'Điều chỉnh'!$E$49:$E$71)</f>
        <v>0</v>
      </c>
      <c r="J175" s="291">
        <f t="shared" si="51"/>
        <v>0</v>
      </c>
      <c r="K175" s="330"/>
      <c r="L175" s="338" t="s">
        <v>55</v>
      </c>
      <c r="M175" s="339">
        <v>347</v>
      </c>
      <c r="N175" s="191"/>
    </row>
    <row r="176" spans="1:14" ht="15" outlineLevel="2">
      <c r="A176" s="205">
        <v>336</v>
      </c>
      <c r="B176" s="185" t="s">
        <v>1055</v>
      </c>
      <c r="C176" s="760"/>
      <c r="D176" s="249">
        <f>SUMIF('Điều chỉnh'!$F$10:$F$44,$M176,'Điều chỉnh'!$E$10:$E$44)</f>
        <v>0</v>
      </c>
      <c r="E176" s="249">
        <f>SUMIF('Điều chỉnh'!$G$10:$G$44,$M176,'Điều chỉnh'!$E$10:$E$44)</f>
        <v>0</v>
      </c>
      <c r="F176" s="249">
        <f t="shared" si="50"/>
        <v>0</v>
      </c>
      <c r="G176" s="760"/>
      <c r="H176" s="249">
        <f>SUMIF('Điều chỉnh'!$F$49:$F$71,'Tổng hợp'!$M176,'Điều chỉnh'!$E$49:$E$71)</f>
        <v>0</v>
      </c>
      <c r="I176" s="249">
        <f>SUMIF('Điều chỉnh'!$G$49:$G$71,'Tổng hợp'!$M176,'Điều chỉnh'!$E$49:$E$71)</f>
        <v>0</v>
      </c>
      <c r="J176" s="291">
        <f t="shared" si="51"/>
        <v>0</v>
      </c>
      <c r="K176" s="330"/>
      <c r="L176" s="338" t="s">
        <v>55</v>
      </c>
      <c r="M176" s="339">
        <v>351</v>
      </c>
      <c r="N176" s="191"/>
    </row>
    <row r="177" spans="1:14" ht="15" outlineLevel="2">
      <c r="A177" s="205">
        <v>337</v>
      </c>
      <c r="B177" s="185" t="s">
        <v>1056</v>
      </c>
      <c r="C177" s="249"/>
      <c r="D177" s="249">
        <f>SUMIF('Điều chỉnh'!$F$10:$F$44,$M177,'Điều chỉnh'!$E$10:$E$44)</f>
        <v>0</v>
      </c>
      <c r="E177" s="249">
        <f>SUMIF('Điều chỉnh'!$G$10:$G$44,$M177,'Điều chỉnh'!$E$10:$E$44)</f>
        <v>0</v>
      </c>
      <c r="F177" s="249">
        <f t="shared" si="50"/>
        <v>0</v>
      </c>
      <c r="G177" s="249"/>
      <c r="H177" s="249">
        <f>SUMIF('Điều chỉnh'!$F$49:$F$71,'Tổng hợp'!$M177,'Điều chỉnh'!$E$49:$E$71)</f>
        <v>0</v>
      </c>
      <c r="I177" s="249">
        <f>SUMIF('Điều chỉnh'!$G$49:$G$71,'Tổng hợp'!$M177,'Điều chỉnh'!$E$49:$E$71)</f>
        <v>0</v>
      </c>
      <c r="J177" s="291">
        <f t="shared" si="51"/>
        <v>0</v>
      </c>
      <c r="K177" s="330"/>
      <c r="L177" s="338" t="s">
        <v>55</v>
      </c>
      <c r="M177" s="339">
        <v>352</v>
      </c>
      <c r="N177" s="191"/>
    </row>
    <row r="178" spans="1:14" ht="15" outlineLevel="2">
      <c r="A178" s="205">
        <v>338</v>
      </c>
      <c r="B178" s="185" t="s">
        <v>46</v>
      </c>
      <c r="C178" s="249">
        <v>0</v>
      </c>
      <c r="D178" s="249">
        <f>SUMIF('Điều chỉnh'!$F$10:$F$44,$M178,'Điều chỉnh'!$E$10:$E$44)</f>
        <v>0</v>
      </c>
      <c r="E178" s="249">
        <f>SUMIF('Điều chỉnh'!$G$10:$G$44,$M178,'Điều chỉnh'!$E$10:$E$44)</f>
        <v>0</v>
      </c>
      <c r="F178" s="249">
        <f>C178-D178+E178</f>
        <v>0</v>
      </c>
      <c r="G178" s="249">
        <v>0</v>
      </c>
      <c r="H178" s="249">
        <f>SUMIF('Điều chỉnh'!$F$49:$F$71,'Tổng hợp'!$M178,'Điều chỉnh'!$E$49:$E$71)</f>
        <v>0</v>
      </c>
      <c r="I178" s="249">
        <f>SUMIF('Điều chỉnh'!$G$49:$G$71,'Tổng hợp'!$M178,'Điều chỉnh'!$E$49:$E$71)</f>
        <v>0</v>
      </c>
      <c r="J178" s="291">
        <f>G178-H178+I178</f>
        <v>0</v>
      </c>
      <c r="K178" s="330"/>
      <c r="L178" s="338" t="s">
        <v>55</v>
      </c>
      <c r="M178" s="102">
        <v>3387</v>
      </c>
      <c r="N178" s="191"/>
    </row>
    <row r="179" spans="1:14" ht="15" outlineLevel="2">
      <c r="A179" s="205">
        <v>339</v>
      </c>
      <c r="B179" s="185" t="s">
        <v>47</v>
      </c>
      <c r="C179" s="249"/>
      <c r="D179" s="249">
        <f>SUMIF('Điều chỉnh'!$F$10:$F$44,$M179,'Điều chỉnh'!$E$10:$E$44)</f>
        <v>0</v>
      </c>
      <c r="E179" s="249">
        <f>SUMIF('Điều chỉnh'!$G$10:$G$44,$M179,'Điều chỉnh'!$E$10:$E$44)</f>
        <v>0</v>
      </c>
      <c r="F179" s="249">
        <f>C179-D179+E179</f>
        <v>0</v>
      </c>
      <c r="G179" s="249"/>
      <c r="H179" s="249">
        <f>SUMIF('Điều chỉnh'!$F$49:$F$71,'Tổng hợp'!$M179,'Điều chỉnh'!$E$49:$E$71)</f>
        <v>0</v>
      </c>
      <c r="I179" s="249">
        <f>SUMIF('Điều chỉnh'!$G$49:$G$71,'Tổng hợp'!$M179,'Điều chỉnh'!$E$49:$E$71)</f>
        <v>0</v>
      </c>
      <c r="J179" s="291">
        <f>G179-H179+I179</f>
        <v>0</v>
      </c>
      <c r="K179" s="330"/>
      <c r="L179" s="338" t="s">
        <v>55</v>
      </c>
      <c r="M179" s="102">
        <v>356</v>
      </c>
      <c r="N179" s="191"/>
    </row>
    <row r="180" spans="1:14" ht="15" outlineLevel="2">
      <c r="A180" s="205"/>
      <c r="B180" s="188"/>
      <c r="C180" s="247"/>
      <c r="D180" s="247"/>
      <c r="E180" s="247"/>
      <c r="F180" s="247"/>
      <c r="G180" s="247"/>
      <c r="H180" s="247"/>
      <c r="I180" s="247"/>
      <c r="J180" s="289"/>
      <c r="K180" s="42"/>
      <c r="L180" s="338" t="s">
        <v>1254</v>
      </c>
      <c r="M180" s="340"/>
      <c r="N180" s="191"/>
    </row>
    <row r="181" spans="1:14" ht="15" outlineLevel="2">
      <c r="A181" s="206">
        <v>400</v>
      </c>
      <c r="B181" s="137" t="s">
        <v>189</v>
      </c>
      <c r="C181" s="248">
        <f>SUBTOTAL(9,C183:C203)</f>
        <v>29759683696</v>
      </c>
      <c r="D181" s="248">
        <f aca="true" t="shared" si="52" ref="D181:J181">SUBTOTAL(9,D183:D203)</f>
        <v>0</v>
      </c>
      <c r="E181" s="248">
        <f t="shared" si="52"/>
        <v>0</v>
      </c>
      <c r="F181" s="248">
        <f t="shared" si="52"/>
        <v>29759683696</v>
      </c>
      <c r="G181" s="248">
        <f>SUBTOTAL(9,G183:G203)</f>
        <v>29588887673</v>
      </c>
      <c r="H181" s="248">
        <f t="shared" si="52"/>
        <v>0</v>
      </c>
      <c r="I181" s="248">
        <f t="shared" si="52"/>
        <v>0</v>
      </c>
      <c r="J181" s="290">
        <f t="shared" si="52"/>
        <v>29588887673</v>
      </c>
      <c r="K181" s="90"/>
      <c r="L181" s="338" t="s">
        <v>34</v>
      </c>
      <c r="M181" s="340"/>
      <c r="N181" s="191"/>
    </row>
    <row r="182" spans="1:14" ht="15" outlineLevel="2">
      <c r="A182" s="205"/>
      <c r="B182" s="188"/>
      <c r="C182" s="247"/>
      <c r="D182" s="247"/>
      <c r="E182" s="247"/>
      <c r="F182" s="247"/>
      <c r="G182" s="247"/>
      <c r="H182" s="247"/>
      <c r="I182" s="247"/>
      <c r="J182" s="289"/>
      <c r="K182" s="42"/>
      <c r="L182" s="338" t="s">
        <v>1254</v>
      </c>
      <c r="M182" s="340"/>
      <c r="N182" s="191"/>
    </row>
    <row r="183" spans="1:14" ht="15" outlineLevel="2">
      <c r="A183" s="206">
        <v>410</v>
      </c>
      <c r="B183" s="137" t="s">
        <v>188</v>
      </c>
      <c r="C183" s="248">
        <f>SUBTOTAL(9,C184:C196)</f>
        <v>29759683696</v>
      </c>
      <c r="D183" s="248">
        <f aca="true" t="shared" si="53" ref="D183:J183">SUBTOTAL(9,D184:D196)</f>
        <v>0</v>
      </c>
      <c r="E183" s="248">
        <f t="shared" si="53"/>
        <v>0</v>
      </c>
      <c r="F183" s="248">
        <f t="shared" si="53"/>
        <v>29759683696</v>
      </c>
      <c r="G183" s="248">
        <f>SUBTOTAL(9,G184:G196)</f>
        <v>29588887673</v>
      </c>
      <c r="H183" s="248">
        <f t="shared" si="53"/>
        <v>0</v>
      </c>
      <c r="I183" s="248">
        <f t="shared" si="53"/>
        <v>0</v>
      </c>
      <c r="J183" s="290">
        <f t="shared" si="53"/>
        <v>29588887673</v>
      </c>
      <c r="K183" s="90"/>
      <c r="L183" s="338" t="s">
        <v>34</v>
      </c>
      <c r="M183" s="340"/>
      <c r="N183" s="191"/>
    </row>
    <row r="184" spans="1:14" ht="15" outlineLevel="2">
      <c r="A184" s="205">
        <v>411</v>
      </c>
      <c r="B184" s="185" t="s">
        <v>190</v>
      </c>
      <c r="C184" s="760">
        <v>28750000000</v>
      </c>
      <c r="D184" s="249">
        <f>SUMIF('Điều chỉnh'!$F$10:$F$44,$M184,'Điều chỉnh'!$E$10:$E$44)</f>
        <v>0</v>
      </c>
      <c r="E184" s="249">
        <f>SUMIF('Điều chỉnh'!$G$10:$G$44,$M184,'Điều chỉnh'!$E$10:$E$44)</f>
        <v>0</v>
      </c>
      <c r="F184" s="249">
        <f>C184-D184+E184</f>
        <v>28750000000</v>
      </c>
      <c r="G184" s="760">
        <v>28750000000</v>
      </c>
      <c r="H184" s="249">
        <f>SUMIF('Điều chỉnh'!$F$49:$F$71,'Tổng hợp'!$M184,'Điều chỉnh'!$E$49:$E$71)</f>
        <v>0</v>
      </c>
      <c r="I184" s="249">
        <f>SUMIF('Điều chỉnh'!$G$49:$G$71,'Tổng hợp'!$M184,'Điều chỉnh'!$E$49:$E$71)</f>
        <v>0</v>
      </c>
      <c r="J184" s="291">
        <f>G184-H184+I184</f>
        <v>28750000000</v>
      </c>
      <c r="K184" s="330"/>
      <c r="L184" s="338" t="s">
        <v>55</v>
      </c>
      <c r="M184" s="339">
        <v>4111</v>
      </c>
      <c r="N184" s="191"/>
    </row>
    <row r="185" spans="1:14" ht="15" outlineLevel="2">
      <c r="A185" s="205">
        <v>412</v>
      </c>
      <c r="B185" s="185" t="s">
        <v>191</v>
      </c>
      <c r="C185" s="249"/>
      <c r="D185" s="249">
        <f>SUMIF('Điều chỉnh'!$F$10:$F$44,$M185,'Điều chỉnh'!$E$10:$E$44)</f>
        <v>0</v>
      </c>
      <c r="E185" s="249">
        <f>SUMIF('Điều chỉnh'!$G$10:$G$44,$M185,'Điều chỉnh'!$E$10:$E$44)</f>
        <v>0</v>
      </c>
      <c r="F185" s="249">
        <f aca="true" t="shared" si="54" ref="F185:F193">C185-D185+E185</f>
        <v>0</v>
      </c>
      <c r="G185" s="249"/>
      <c r="H185" s="249">
        <f>SUMIF('Điều chỉnh'!$F$49:$F$71,'Tổng hợp'!$M185,'Điều chỉnh'!$E$49:$E$71)</f>
        <v>0</v>
      </c>
      <c r="I185" s="249">
        <f>SUMIF('Điều chỉnh'!$G$49:$G$71,'Tổng hợp'!$M185,'Điều chỉnh'!$E$49:$E$71)</f>
        <v>0</v>
      </c>
      <c r="J185" s="291">
        <f aca="true" t="shared" si="55" ref="J185:J193">G185-H185+I185</f>
        <v>0</v>
      </c>
      <c r="K185" s="330"/>
      <c r="L185" s="338" t="s">
        <v>55</v>
      </c>
      <c r="M185" s="339">
        <v>4112</v>
      </c>
      <c r="N185" s="191"/>
    </row>
    <row r="186" spans="1:14" ht="15" outlineLevel="2">
      <c r="A186" s="205">
        <v>413</v>
      </c>
      <c r="B186" s="185" t="s">
        <v>1057</v>
      </c>
      <c r="C186" s="249"/>
      <c r="D186" s="249">
        <f>SUMIF('Điều chỉnh'!$F$10:$F$44,$M186,'Điều chỉnh'!$E$10:$E$44)</f>
        <v>0</v>
      </c>
      <c r="E186" s="249">
        <f>SUMIF('Điều chỉnh'!$G$10:$G$44,$M186,'Điều chỉnh'!$E$10:$E$44)</f>
        <v>0</v>
      </c>
      <c r="F186" s="249">
        <f>C186-D186+E186</f>
        <v>0</v>
      </c>
      <c r="G186" s="249">
        <v>0</v>
      </c>
      <c r="H186" s="249">
        <f>SUMIF('Điều chỉnh'!$F$49:$F$71,'Tổng hợp'!$M186,'Điều chỉnh'!$E$49:$E$71)</f>
        <v>0</v>
      </c>
      <c r="I186" s="249">
        <f>SUMIF('Điều chỉnh'!$G$49:$G$71,'Tổng hợp'!$M186,'Điều chỉnh'!$E$49:$E$71)</f>
        <v>0</v>
      </c>
      <c r="J186" s="291">
        <f>G186-H186+I186</f>
        <v>0</v>
      </c>
      <c r="K186" s="330"/>
      <c r="L186" s="338" t="s">
        <v>55</v>
      </c>
      <c r="M186" s="339">
        <v>4118</v>
      </c>
      <c r="N186" s="191"/>
    </row>
    <row r="187" spans="1:14" ht="15" outlineLevel="2">
      <c r="A187" s="205">
        <v>414</v>
      </c>
      <c r="B187" s="185" t="s">
        <v>427</v>
      </c>
      <c r="C187" s="249"/>
      <c r="D187" s="249">
        <f>SUMIF('Điều chỉnh'!$F$10:$F$44,$M187,'Điều chỉnh'!$E$10:$E$44)</f>
        <v>0</v>
      </c>
      <c r="E187" s="249">
        <f>SUMIF('Điều chỉnh'!$G$10:$G$44,$M187,'Điều chỉnh'!$E$10:$E$44)</f>
        <v>0</v>
      </c>
      <c r="F187" s="249">
        <f t="shared" si="54"/>
        <v>0</v>
      </c>
      <c r="G187" s="249">
        <v>0</v>
      </c>
      <c r="H187" s="249">
        <f>SUMIF('Điều chỉnh'!$F$49:$F$71,'Tổng hợp'!$M187,'Điều chỉnh'!$E$49:$E$71)</f>
        <v>0</v>
      </c>
      <c r="I187" s="249">
        <f>SUMIF('Điều chỉnh'!$G$49:$G$71,'Tổng hợp'!$M187,'Điều chỉnh'!$E$49:$E$71)</f>
        <v>0</v>
      </c>
      <c r="J187" s="291">
        <f t="shared" si="55"/>
        <v>0</v>
      </c>
      <c r="K187" s="330"/>
      <c r="L187" s="338" t="s">
        <v>55</v>
      </c>
      <c r="M187" s="339">
        <v>419</v>
      </c>
      <c r="N187" s="191"/>
    </row>
    <row r="188" spans="1:14" ht="15" outlineLevel="2">
      <c r="A188" s="205">
        <v>415</v>
      </c>
      <c r="B188" s="185" t="s">
        <v>1058</v>
      </c>
      <c r="C188" s="249"/>
      <c r="D188" s="249">
        <f>SUMIF('Điều chỉnh'!$F$10:$F$44,$M188,'Điều chỉnh'!$E$10:$E$44)</f>
        <v>0</v>
      </c>
      <c r="E188" s="249">
        <f>SUMIF('Điều chỉnh'!$G$10:$G$44,$M188,'Điều chỉnh'!$E$10:$E$44)</f>
        <v>0</v>
      </c>
      <c r="F188" s="249">
        <f t="shared" si="54"/>
        <v>0</v>
      </c>
      <c r="G188" s="249">
        <v>0</v>
      </c>
      <c r="H188" s="249">
        <f>SUMIF('Điều chỉnh'!$F$49:$F$71,'Tổng hợp'!$M188,'Điều chỉnh'!$E$49:$E$71)</f>
        <v>0</v>
      </c>
      <c r="I188" s="249">
        <f>SUMIF('Điều chỉnh'!$G$49:$G$71,'Tổng hợp'!$M188,'Điều chỉnh'!$E$49:$E$71)</f>
        <v>0</v>
      </c>
      <c r="J188" s="291">
        <f t="shared" si="55"/>
        <v>0</v>
      </c>
      <c r="K188" s="330"/>
      <c r="L188" s="338" t="s">
        <v>55</v>
      </c>
      <c r="M188" s="339">
        <v>412</v>
      </c>
      <c r="N188" s="191"/>
    </row>
    <row r="189" spans="1:14" ht="15" outlineLevel="2">
      <c r="A189" s="205">
        <v>416</v>
      </c>
      <c r="B189" s="185" t="s">
        <v>1060</v>
      </c>
      <c r="C189" s="249"/>
      <c r="D189" s="249">
        <f>SUMIF('Điều chỉnh'!$F$10:$F$44,$M189,'Điều chỉnh'!$E$10:$E$44)</f>
        <v>0</v>
      </c>
      <c r="E189" s="249">
        <f>SUMIF('Điều chỉnh'!$G$10:$G$44,$M189,'Điều chỉnh'!$E$10:$E$44)</f>
        <v>0</v>
      </c>
      <c r="F189" s="249">
        <f t="shared" si="54"/>
        <v>0</v>
      </c>
      <c r="G189" s="249"/>
      <c r="H189" s="249">
        <f>SUMIF('Điều chỉnh'!$F$49:$F$71,'Tổng hợp'!$M189,'Điều chỉnh'!$E$49:$E$71)</f>
        <v>0</v>
      </c>
      <c r="I189" s="249">
        <f>SUMIF('Điều chỉnh'!$G$49:$G$71,'Tổng hợp'!$M189,'Điều chỉnh'!$E$49:$E$71)</f>
        <v>0</v>
      </c>
      <c r="J189" s="291">
        <f t="shared" si="55"/>
        <v>0</v>
      </c>
      <c r="K189" s="330"/>
      <c r="L189" s="338" t="s">
        <v>55</v>
      </c>
      <c r="M189" s="339">
        <v>413</v>
      </c>
      <c r="N189" s="191"/>
    </row>
    <row r="190" spans="1:15" ht="15" outlineLevel="2">
      <c r="A190" s="205">
        <v>417</v>
      </c>
      <c r="B190" s="185" t="s">
        <v>1061</v>
      </c>
      <c r="C190" s="760">
        <v>50000000</v>
      </c>
      <c r="D190" s="249">
        <f>SUMIF('Điều chỉnh'!$F$10:$F$44,$M190,'Điều chỉnh'!$E$10:$E$44)</f>
        <v>0</v>
      </c>
      <c r="E190" s="249">
        <f>SUMIF('Điều chỉnh'!$G$10:$G$44,$M190,'Điều chỉnh'!$E$10:$E$44)</f>
        <v>0</v>
      </c>
      <c r="F190" s="249">
        <f t="shared" si="54"/>
        <v>50000000</v>
      </c>
      <c r="G190" s="760">
        <v>50000000</v>
      </c>
      <c r="H190" s="249">
        <f>SUMIF('Điều chỉnh'!$F$49:$F$71,'Tổng hợp'!$M190,'Điều chỉnh'!$E$49:$E$71)</f>
        <v>0</v>
      </c>
      <c r="I190" s="249">
        <f>SUMIF('Điều chỉnh'!$G$49:$G$71,'Tổng hợp'!$M190,'Điều chỉnh'!$E$49:$E$71)</f>
        <v>0</v>
      </c>
      <c r="J190" s="291">
        <f t="shared" si="55"/>
        <v>50000000</v>
      </c>
      <c r="K190" s="330"/>
      <c r="L190" s="338" t="s">
        <v>55</v>
      </c>
      <c r="M190" s="339">
        <v>414</v>
      </c>
      <c r="N190" s="191"/>
      <c r="O190" s="131">
        <f>1540384862-722754503</f>
        <v>817630359</v>
      </c>
    </row>
    <row r="191" spans="1:15" ht="15" outlineLevel="2">
      <c r="A191" s="205">
        <v>418</v>
      </c>
      <c r="B191" s="185" t="s">
        <v>1062</v>
      </c>
      <c r="C191" s="760">
        <v>50000000</v>
      </c>
      <c r="D191" s="249">
        <f>SUMIF('Điều chỉnh'!$F$10:$F$44,$M191,'Điều chỉnh'!$E$10:$E$44)</f>
        <v>0</v>
      </c>
      <c r="E191" s="249">
        <f>SUMIF('Điều chỉnh'!$G$10:$G$44,$M191,'Điều chỉnh'!$E$10:$E$44)</f>
        <v>0</v>
      </c>
      <c r="F191" s="249">
        <f t="shared" si="54"/>
        <v>50000000</v>
      </c>
      <c r="G191" s="760">
        <v>50000000</v>
      </c>
      <c r="H191" s="249">
        <f>SUMIF('Điều chỉnh'!$F$49:$F$71,'Tổng hợp'!$M191,'Điều chỉnh'!$E$49:$E$71)</f>
        <v>0</v>
      </c>
      <c r="I191" s="249">
        <f>SUMIF('Điều chỉnh'!$G$49:$G$71,'Tổng hợp'!$M191,'Điều chỉnh'!$E$49:$E$71)</f>
        <v>0</v>
      </c>
      <c r="J191" s="291">
        <f t="shared" si="55"/>
        <v>50000000</v>
      </c>
      <c r="K191" s="330"/>
      <c r="L191" s="338" t="s">
        <v>55</v>
      </c>
      <c r="M191" s="339">
        <v>415</v>
      </c>
      <c r="N191" s="191"/>
      <c r="O191" s="131">
        <v>267543453</v>
      </c>
    </row>
    <row r="192" spans="1:14" ht="15" outlineLevel="2">
      <c r="A192" s="205">
        <v>419</v>
      </c>
      <c r="B192" s="185" t="s">
        <v>1063</v>
      </c>
      <c r="C192" s="249"/>
      <c r="D192" s="249">
        <f>SUMIF('Điều chỉnh'!$F$10:$F$44,$M192,'Điều chỉnh'!$E$10:$E$44)</f>
        <v>0</v>
      </c>
      <c r="E192" s="249">
        <f>SUMIF('Điều chỉnh'!$G$10:$G$44,$M192,'Điều chỉnh'!$E$10:$E$44)</f>
        <v>0</v>
      </c>
      <c r="F192" s="249">
        <f t="shared" si="54"/>
        <v>0</v>
      </c>
      <c r="G192" s="249">
        <v>0</v>
      </c>
      <c r="H192" s="249">
        <f>SUMIF('Điều chỉnh'!$F$49:$F$71,'Tổng hợp'!$M192,'Điều chỉnh'!$E$49:$E$71)</f>
        <v>0</v>
      </c>
      <c r="I192" s="249">
        <f>SUMIF('Điều chỉnh'!$G$49:$G$71,'Tổng hợp'!$M192,'Điều chỉnh'!$E$49:$E$71)</f>
        <v>0</v>
      </c>
      <c r="J192" s="291">
        <f t="shared" si="55"/>
        <v>0</v>
      </c>
      <c r="K192" s="330"/>
      <c r="L192" s="338" t="s">
        <v>55</v>
      </c>
      <c r="M192" s="339">
        <v>418</v>
      </c>
      <c r="N192" s="191"/>
    </row>
    <row r="193" spans="1:14" ht="15" outlineLevel="2">
      <c r="A193" s="205">
        <v>420</v>
      </c>
      <c r="B193" s="185" t="s">
        <v>428</v>
      </c>
      <c r="C193" s="761">
        <v>909683696</v>
      </c>
      <c r="D193" s="249">
        <f>SUMIF('Điều chỉnh'!$F$10:$F$44,$M193,'Điều chỉnh'!$E$10:$E$44)</f>
        <v>0</v>
      </c>
      <c r="E193" s="249">
        <f>SUMIF('Điều chỉnh'!$G$10:$G$44,$M193,'Điều chỉnh'!$E$10:$E$44)</f>
        <v>0</v>
      </c>
      <c r="F193" s="249">
        <f t="shared" si="54"/>
        <v>909683696</v>
      </c>
      <c r="G193" s="760">
        <v>738887673</v>
      </c>
      <c r="H193" s="249">
        <f>SUMIF('Điều chỉnh'!$F$49:$F$71,'Tổng hợp'!$M193,'Điều chỉnh'!$E$49:$E$71)</f>
        <v>0</v>
      </c>
      <c r="I193" s="249">
        <f>SUMIF('Điều chỉnh'!$G$49:$G$71,'Tổng hợp'!$M193,'Điều chỉnh'!$E$49:$E$71)</f>
        <v>0</v>
      </c>
      <c r="J193" s="291">
        <f t="shared" si="55"/>
        <v>738887673</v>
      </c>
      <c r="K193" s="330"/>
      <c r="L193" s="338" t="s">
        <v>55</v>
      </c>
      <c r="M193" s="339">
        <v>421</v>
      </c>
      <c r="N193" s="191"/>
    </row>
    <row r="194" spans="1:14" ht="15" outlineLevel="2">
      <c r="A194" s="205">
        <v>421</v>
      </c>
      <c r="B194" s="185" t="s">
        <v>1065</v>
      </c>
      <c r="C194" s="249"/>
      <c r="D194" s="249">
        <f>SUMIF('Điều chỉnh'!$F$10:$F$44,$M194,'Điều chỉnh'!$E$10:$E$44)</f>
        <v>0</v>
      </c>
      <c r="E194" s="249">
        <f>SUMIF('Điều chỉnh'!$G$10:$G$44,$M194,'Điều chỉnh'!$E$10:$E$44)</f>
        <v>0</v>
      </c>
      <c r="F194" s="249">
        <f>C194-D194+E194</f>
        <v>0</v>
      </c>
      <c r="G194" s="249"/>
      <c r="H194" s="249">
        <f>SUMIF('Điều chỉnh'!$F$49:$F$71,'Tổng hợp'!$M194,'Điều chỉnh'!$E$49:$E$71)</f>
        <v>0</v>
      </c>
      <c r="I194" s="249">
        <f>SUMIF('Điều chỉnh'!$G$49:$G$71,'Tổng hợp'!$M194,'Điều chỉnh'!$E$49:$E$71)</f>
        <v>0</v>
      </c>
      <c r="J194" s="291">
        <f>G194-H194+I194</f>
        <v>0</v>
      </c>
      <c r="K194" s="330"/>
      <c r="L194" s="338" t="s">
        <v>55</v>
      </c>
      <c r="M194" s="339">
        <v>441</v>
      </c>
      <c r="N194" s="191"/>
    </row>
    <row r="195" spans="1:14" ht="15" outlineLevel="2">
      <c r="A195" s="205">
        <v>422</v>
      </c>
      <c r="B195" s="185" t="s">
        <v>49</v>
      </c>
      <c r="C195" s="249"/>
      <c r="D195" s="249">
        <f>SUMIF('Điều chỉnh'!$F$10:$F$44,$M195,'Điều chỉnh'!$E$10:$E$44)</f>
        <v>0</v>
      </c>
      <c r="E195" s="249">
        <f>SUMIF('Điều chỉnh'!$G$10:$G$44,$M195,'Điều chỉnh'!$E$10:$E$44)</f>
        <v>0</v>
      </c>
      <c r="F195" s="249">
        <f>C195-D195+E195</f>
        <v>0</v>
      </c>
      <c r="G195" s="249"/>
      <c r="H195" s="249">
        <f>SUMIF('Điều chỉnh'!$F$49:$F$71,'Tổng hợp'!$M195,'Điều chỉnh'!$E$49:$E$71)</f>
        <v>0</v>
      </c>
      <c r="I195" s="249">
        <f>SUMIF('Điều chỉnh'!$G$49:$G$71,'Tổng hợp'!$M195,'Điều chỉnh'!$E$49:$E$71)</f>
        <v>0</v>
      </c>
      <c r="J195" s="291">
        <f>G195-H195+I195</f>
        <v>0</v>
      </c>
      <c r="K195" s="330"/>
      <c r="L195" s="338" t="s">
        <v>55</v>
      </c>
      <c r="M195" s="102">
        <v>417</v>
      </c>
      <c r="N195" s="191"/>
    </row>
    <row r="196" spans="1:14" ht="15" outlineLevel="2">
      <c r="A196" s="205"/>
      <c r="B196" s="188"/>
      <c r="C196" s="247"/>
      <c r="D196" s="247"/>
      <c r="E196" s="247"/>
      <c r="F196" s="247"/>
      <c r="G196" s="247"/>
      <c r="H196" s="247"/>
      <c r="I196" s="247"/>
      <c r="J196" s="289"/>
      <c r="K196" s="42"/>
      <c r="L196" s="338" t="s">
        <v>1254</v>
      </c>
      <c r="M196" s="340"/>
      <c r="N196" s="191"/>
    </row>
    <row r="197" spans="1:22" ht="15" outlineLevel="2">
      <c r="A197" s="206">
        <v>430</v>
      </c>
      <c r="B197" s="137" t="s">
        <v>1066</v>
      </c>
      <c r="C197" s="248">
        <f>SUBTOTAL(9,C198:C203)</f>
        <v>0</v>
      </c>
      <c r="D197" s="248">
        <f aca="true" t="shared" si="56" ref="D197:J197">SUBTOTAL(9,D198:D203)</f>
        <v>0</v>
      </c>
      <c r="E197" s="248">
        <f t="shared" si="56"/>
        <v>0</v>
      </c>
      <c r="F197" s="248">
        <f>SUBTOTAL(9,F198:F203)</f>
        <v>0</v>
      </c>
      <c r="G197" s="248">
        <f>SUBTOTAL(9,G198:G203)</f>
        <v>0</v>
      </c>
      <c r="H197" s="248">
        <f t="shared" si="56"/>
        <v>0</v>
      </c>
      <c r="I197" s="248">
        <f t="shared" si="56"/>
        <v>0</v>
      </c>
      <c r="J197" s="290">
        <f t="shared" si="56"/>
        <v>0</v>
      </c>
      <c r="K197" s="90"/>
      <c r="L197" s="338" t="s">
        <v>34</v>
      </c>
      <c r="M197" s="340"/>
      <c r="N197" s="191"/>
      <c r="V197" s="755">
        <f>7770177320-7384836645</f>
        <v>385340675</v>
      </c>
    </row>
    <row r="198" spans="1:14" ht="15" outlineLevel="2">
      <c r="A198" s="205">
        <v>431</v>
      </c>
      <c r="B198" s="185" t="s">
        <v>197</v>
      </c>
      <c r="C198" s="760"/>
      <c r="D198" s="249">
        <f>SUMIF('Điều chỉnh'!$F$10:$F$44,$M198,'Điều chỉnh'!$E$10:$E$44)</f>
        <v>0</v>
      </c>
      <c r="E198" s="249">
        <f>SUMIF('Điều chỉnh'!$G$10:$G$44,$M198,'Điều chỉnh'!$E$10:$E$44)</f>
        <v>0</v>
      </c>
      <c r="F198" s="249">
        <f>C198-D198+E198</f>
        <v>0</v>
      </c>
      <c r="G198" s="760"/>
      <c r="H198" s="249">
        <f>SUMIF('Điều chỉnh'!$F$49:$F$71,'Tổng hợp'!$M198,'Điều chỉnh'!$E$49:$E$71)</f>
        <v>0</v>
      </c>
      <c r="I198" s="249">
        <f>SUMIF('Điều chỉnh'!$G$49:$G$71,'Tổng hợp'!$M198,'Điều chỉnh'!$E$49:$E$71)</f>
        <v>0</v>
      </c>
      <c r="J198" s="291">
        <f>G198-H198+I198</f>
        <v>0</v>
      </c>
      <c r="K198" s="330"/>
      <c r="L198" s="338" t="s">
        <v>55</v>
      </c>
      <c r="M198" s="339">
        <v>431</v>
      </c>
      <c r="N198" s="191"/>
    </row>
    <row r="199" spans="1:14" ht="15" outlineLevel="2">
      <c r="A199" s="205">
        <v>432</v>
      </c>
      <c r="B199" s="185" t="s">
        <v>196</v>
      </c>
      <c r="C199" s="249"/>
      <c r="D199" s="249">
        <f aca="true" t="shared" si="57" ref="D199:J199">SUBTOTAL(9,D200:D201)</f>
        <v>0</v>
      </c>
      <c r="E199" s="249">
        <f t="shared" si="57"/>
        <v>0</v>
      </c>
      <c r="F199" s="249">
        <f>C199-D199+E199</f>
        <v>0</v>
      </c>
      <c r="G199" s="249"/>
      <c r="H199" s="249">
        <f t="shared" si="57"/>
        <v>0</v>
      </c>
      <c r="I199" s="249">
        <f t="shared" si="57"/>
        <v>0</v>
      </c>
      <c r="J199" s="291">
        <f t="shared" si="57"/>
        <v>0</v>
      </c>
      <c r="K199" s="330"/>
      <c r="L199" s="338" t="s">
        <v>34</v>
      </c>
      <c r="M199" s="339"/>
      <c r="N199" s="191"/>
    </row>
    <row r="200" spans="1:14" ht="15" outlineLevel="2">
      <c r="A200" s="207"/>
      <c r="B200" s="186" t="s">
        <v>88</v>
      </c>
      <c r="C200" s="250"/>
      <c r="D200" s="250">
        <f>SUMIF('Điều chỉnh'!$F$10:$F$44,$M200,'Điều chỉnh'!$E$10:$E$44)</f>
        <v>0</v>
      </c>
      <c r="E200" s="250">
        <f>SUMIF('Điều chỉnh'!$G$10:$G$44,$M200,'Điều chỉnh'!$E$10:$E$44)</f>
        <v>0</v>
      </c>
      <c r="F200" s="249">
        <f>C200-D200+E200</f>
        <v>0</v>
      </c>
      <c r="G200" s="250"/>
      <c r="H200" s="250">
        <f>SUMIF('Điều chỉnh'!$F$49:$F$71,'Tổng hợp'!$M200,'Điều chỉnh'!$E$49:$E$71)</f>
        <v>0</v>
      </c>
      <c r="I200" s="250">
        <f>SUMIF('Điều chỉnh'!$G$49:$G$71,'Tổng hợp'!$M200,'Điều chỉnh'!$E$49:$E$71)</f>
        <v>0</v>
      </c>
      <c r="J200" s="292">
        <f>G200-H200+I200</f>
        <v>0</v>
      </c>
      <c r="K200" s="330"/>
      <c r="L200" s="338" t="s">
        <v>55</v>
      </c>
      <c r="M200" s="339">
        <v>461</v>
      </c>
      <c r="N200" s="191"/>
    </row>
    <row r="201" spans="1:14" ht="15" outlineLevel="2">
      <c r="A201" s="207"/>
      <c r="B201" s="186" t="s">
        <v>89</v>
      </c>
      <c r="C201" s="250"/>
      <c r="D201" s="250">
        <f>SUMIF('Điều chỉnh'!$F$10:$F$44,$M201,'Điều chỉnh'!$E$10:$E$44)</f>
        <v>0</v>
      </c>
      <c r="E201" s="250">
        <f>SUMIF('Điều chỉnh'!$G$10:$G$44,$M201,'Điều chỉnh'!$E$10:$E$44)</f>
        <v>0</v>
      </c>
      <c r="F201" s="249">
        <f>C201-D201+E201</f>
        <v>0</v>
      </c>
      <c r="G201" s="250"/>
      <c r="H201" s="250">
        <f>SUMIF('Điều chỉnh'!$F$49:$F$71,'Tổng hợp'!$M201,'Điều chỉnh'!$E$49:$E$71)</f>
        <v>0</v>
      </c>
      <c r="I201" s="250">
        <f>SUMIF('Điều chỉnh'!$G$49:$G$71,'Tổng hợp'!$M201,'Điều chỉnh'!$E$49:$E$71)</f>
        <v>0</v>
      </c>
      <c r="J201" s="292">
        <f>G201-H201+I201</f>
        <v>0</v>
      </c>
      <c r="K201" s="330"/>
      <c r="L201" s="338" t="s">
        <v>55</v>
      </c>
      <c r="M201" s="339">
        <v>161</v>
      </c>
      <c r="N201" s="191"/>
    </row>
    <row r="202" spans="1:14" ht="15" outlineLevel="2">
      <c r="A202" s="205">
        <v>433</v>
      </c>
      <c r="B202" s="185" t="s">
        <v>198</v>
      </c>
      <c r="C202" s="249"/>
      <c r="D202" s="249">
        <f>SUMIF('Điều chỉnh'!$F$10:$F$44,$M202,'Điều chỉnh'!$E$10:$E$44)</f>
        <v>0</v>
      </c>
      <c r="E202" s="249">
        <f>SUMIF('Điều chỉnh'!$G$10:$G$44,$M202,'Điều chỉnh'!$E$10:$E$44)</f>
        <v>0</v>
      </c>
      <c r="F202" s="249">
        <f>C202-D202+E202</f>
        <v>0</v>
      </c>
      <c r="G202" s="249"/>
      <c r="H202" s="249">
        <f>SUMIF('Điều chỉnh'!$F$49:$F$71,'Tổng hợp'!$M202,'Điều chỉnh'!$E$49:$E$71)</f>
        <v>0</v>
      </c>
      <c r="I202" s="249">
        <f>SUMIF('Điều chỉnh'!$G$49:$G$71,'Tổng hợp'!$M202,'Điều chỉnh'!$E$49:$E$71)</f>
        <v>0</v>
      </c>
      <c r="J202" s="291">
        <f>G202-H202+I202</f>
        <v>0</v>
      </c>
      <c r="K202" s="330"/>
      <c r="L202" s="338" t="s">
        <v>55</v>
      </c>
      <c r="M202" s="339">
        <v>466</v>
      </c>
      <c r="N202" s="191"/>
    </row>
    <row r="203" spans="1:14" ht="15" outlineLevel="2">
      <c r="A203" s="205"/>
      <c r="B203" s="188"/>
      <c r="C203" s="247"/>
      <c r="D203" s="247"/>
      <c r="E203" s="247"/>
      <c r="F203" s="247"/>
      <c r="G203" s="247"/>
      <c r="H203" s="247"/>
      <c r="I203" s="247"/>
      <c r="J203" s="289"/>
      <c r="K203" s="42"/>
      <c r="L203" s="338" t="s">
        <v>1254</v>
      </c>
      <c r="M203" s="340"/>
      <c r="N203" s="191"/>
    </row>
    <row r="204" spans="1:14" ht="15.75" outlineLevel="2" thickBot="1">
      <c r="A204" s="208">
        <v>440</v>
      </c>
      <c r="B204" s="209" t="s">
        <v>1026</v>
      </c>
      <c r="C204" s="252">
        <f>SUBTOTAL(9,C122:C203)</f>
        <v>45470369262</v>
      </c>
      <c r="D204" s="252">
        <f aca="true" t="shared" si="58" ref="D204:J204">SUBTOTAL(9,D122:D203)</f>
        <v>0</v>
      </c>
      <c r="E204" s="252">
        <f t="shared" si="58"/>
        <v>0</v>
      </c>
      <c r="F204" s="252">
        <f t="shared" si="58"/>
        <v>45470369262</v>
      </c>
      <c r="G204" s="252">
        <f>SUBTOTAL(9,G122:G203)</f>
        <v>50457068172</v>
      </c>
      <c r="H204" s="252">
        <f t="shared" si="58"/>
        <v>0</v>
      </c>
      <c r="I204" s="252">
        <f t="shared" si="58"/>
        <v>0</v>
      </c>
      <c r="J204" s="294">
        <f t="shared" si="58"/>
        <v>50457068172</v>
      </c>
      <c r="K204" s="90"/>
      <c r="L204" s="338" t="s">
        <v>34</v>
      </c>
      <c r="M204" s="340"/>
      <c r="N204" s="191"/>
    </row>
    <row r="205" spans="2:14" ht="15.75" outlineLevel="1" thickBot="1">
      <c r="B205" s="136"/>
      <c r="C205" s="721">
        <f>C204-C117</f>
        <v>0</v>
      </c>
      <c r="D205" s="131"/>
      <c r="E205" s="131"/>
      <c r="F205" s="424">
        <f>F204-F117</f>
        <v>0</v>
      </c>
      <c r="G205" s="424">
        <f>G204-G117</f>
        <v>0</v>
      </c>
      <c r="H205" s="131"/>
      <c r="I205" s="131"/>
      <c r="L205" s="338"/>
      <c r="M205" s="340"/>
      <c r="N205" s="132"/>
    </row>
    <row r="206" spans="1:14" ht="15" outlineLevel="2">
      <c r="A206" s="215" t="s">
        <v>955</v>
      </c>
      <c r="B206" s="216" t="s">
        <v>548</v>
      </c>
      <c r="C206" s="214" t="str">
        <f aca="true" t="shared" si="59" ref="C206:J206">C7</f>
        <v>Báo cáo</v>
      </c>
      <c r="D206" s="214" t="str">
        <f t="shared" si="59"/>
        <v>Đ/c Nợ</v>
      </c>
      <c r="E206" s="214" t="str">
        <f t="shared" si="59"/>
        <v>Đ/c Có</v>
      </c>
      <c r="F206" s="214" t="str">
        <f t="shared" si="59"/>
        <v>Sau điều chỉnh</v>
      </c>
      <c r="G206" s="214" t="str">
        <f>G7</f>
        <v>Báo cáo</v>
      </c>
      <c r="H206" s="214" t="str">
        <f t="shared" si="59"/>
        <v>Đ/c Nợ</v>
      </c>
      <c r="I206" s="214" t="str">
        <f t="shared" si="59"/>
        <v>Đ/c Có</v>
      </c>
      <c r="J206" s="214" t="str">
        <f t="shared" si="59"/>
        <v>Sau điều chỉnh</v>
      </c>
      <c r="K206" s="326"/>
      <c r="L206" s="341" t="s">
        <v>1254</v>
      </c>
      <c r="M206" s="342"/>
      <c r="N206" s="201"/>
    </row>
    <row r="207" spans="1:14" ht="15" outlineLevel="2">
      <c r="A207" s="217"/>
      <c r="B207" s="198"/>
      <c r="C207" s="296"/>
      <c r="D207" s="296"/>
      <c r="E207" s="296"/>
      <c r="F207" s="296"/>
      <c r="G207" s="296"/>
      <c r="H207" s="296"/>
      <c r="I207" s="296"/>
      <c r="J207" s="296"/>
      <c r="K207" s="333"/>
      <c r="L207" s="341" t="s">
        <v>1254</v>
      </c>
      <c r="M207" s="343"/>
      <c r="N207" s="201"/>
    </row>
    <row r="208" spans="1:14" ht="15" outlineLevel="2">
      <c r="A208" s="217" t="s">
        <v>201</v>
      </c>
      <c r="B208" s="187" t="s">
        <v>212</v>
      </c>
      <c r="C208" s="300"/>
      <c r="D208" s="249">
        <f>SUMIF('Điều chỉnh'!$F$10:$F$44,$M208,'Điều chỉnh'!$E$10:$E$44)</f>
        <v>0</v>
      </c>
      <c r="E208" s="249">
        <f>SUMIF('Điều chỉnh'!$G$10:$G$44,$M208,'Điều chỉnh'!$E$10:$E$44)</f>
        <v>0</v>
      </c>
      <c r="F208" s="296">
        <f aca="true" t="shared" si="60" ref="F208:F213">C208+D208-E208</f>
        <v>0</v>
      </c>
      <c r="G208" s="300"/>
      <c r="H208" s="249">
        <f>SUMIF('Điều chỉnh'!$F$49:$F$71,'Tổng hợp'!$M208,'Điều chỉnh'!$E$49:$E$71)</f>
        <v>0</v>
      </c>
      <c r="I208" s="249">
        <f>SUMIF('Điều chỉnh'!$G$49:$G$71,'Tổng hợp'!$M208,'Điều chỉnh'!$E$49:$E$71)</f>
        <v>0</v>
      </c>
      <c r="J208" s="296">
        <f aca="true" t="shared" si="61" ref="J208:J213">G208+H208-I208</f>
        <v>0</v>
      </c>
      <c r="K208" s="333"/>
      <c r="L208" s="341" t="s">
        <v>56</v>
      </c>
      <c r="M208" s="343" t="s">
        <v>201</v>
      </c>
      <c r="N208" s="201"/>
    </row>
    <row r="209" spans="1:14" ht="15" outlineLevel="2">
      <c r="A209" s="217" t="s">
        <v>202</v>
      </c>
      <c r="B209" s="187" t="s">
        <v>213</v>
      </c>
      <c r="C209" s="300"/>
      <c r="D209" s="249">
        <f>SUMIF('Điều chỉnh'!$F$10:$F$44,$M209,'Điều chỉnh'!$E$10:$E$44)</f>
        <v>0</v>
      </c>
      <c r="E209" s="249">
        <f>SUMIF('Điều chỉnh'!$G$10:$G$44,$M209,'Điều chỉnh'!$E$10:$E$44)</f>
        <v>0</v>
      </c>
      <c r="F209" s="296">
        <f t="shared" si="60"/>
        <v>0</v>
      </c>
      <c r="G209" s="300"/>
      <c r="H209" s="249">
        <f>SUMIF('Điều chỉnh'!$F$49:$F$71,'Tổng hợp'!$M209,'Điều chỉnh'!$E$49:$E$71)</f>
        <v>0</v>
      </c>
      <c r="I209" s="249">
        <f>SUMIF('Điều chỉnh'!$G$49:$G$71,'Tổng hợp'!$M209,'Điều chỉnh'!$E$49:$E$71)</f>
        <v>0</v>
      </c>
      <c r="J209" s="296">
        <f t="shared" si="61"/>
        <v>0</v>
      </c>
      <c r="K209" s="333"/>
      <c r="L209" s="341" t="s">
        <v>56</v>
      </c>
      <c r="M209" s="343" t="s">
        <v>202</v>
      </c>
      <c r="N209" s="201"/>
    </row>
    <row r="210" spans="1:14" ht="15" outlineLevel="2">
      <c r="A210" s="217" t="s">
        <v>203</v>
      </c>
      <c r="B210" s="187" t="s">
        <v>214</v>
      </c>
      <c r="C210" s="300"/>
      <c r="D210" s="249">
        <f>SUMIF('Điều chỉnh'!$F$10:$F$44,$M210,'Điều chỉnh'!$E$10:$E$44)</f>
        <v>0</v>
      </c>
      <c r="E210" s="249">
        <f>SUMIF('Điều chỉnh'!$G$10:$G$44,$M210,'Điều chỉnh'!$E$10:$E$44)</f>
        <v>0</v>
      </c>
      <c r="F210" s="296">
        <f t="shared" si="60"/>
        <v>0</v>
      </c>
      <c r="G210" s="300"/>
      <c r="H210" s="249">
        <f>SUMIF('Điều chỉnh'!$F$49:$F$71,'Tổng hợp'!$M210,'Điều chỉnh'!$E$49:$E$71)</f>
        <v>0</v>
      </c>
      <c r="I210" s="249">
        <f>SUMIF('Điều chỉnh'!$G$49:$G$71,'Tổng hợp'!$M210,'Điều chỉnh'!$E$49:$E$71)</f>
        <v>0</v>
      </c>
      <c r="J210" s="296">
        <f t="shared" si="61"/>
        <v>0</v>
      </c>
      <c r="K210" s="333"/>
      <c r="L210" s="341" t="s">
        <v>56</v>
      </c>
      <c r="M210" s="343" t="s">
        <v>203</v>
      </c>
      <c r="N210" s="201"/>
    </row>
    <row r="211" spans="1:14" ht="15" outlineLevel="2">
      <c r="A211" s="217" t="s">
        <v>204</v>
      </c>
      <c r="B211" s="187" t="s">
        <v>215</v>
      </c>
      <c r="C211" s="300"/>
      <c r="D211" s="249">
        <f>SUMIF('Điều chỉnh'!$F$10:$F$44,$M211,'Điều chỉnh'!$E$10:$E$44)</f>
        <v>0</v>
      </c>
      <c r="E211" s="249">
        <f>SUMIF('Điều chỉnh'!$G$10:$G$44,$M211,'Điều chỉnh'!$E$10:$E$44)</f>
        <v>0</v>
      </c>
      <c r="F211" s="296">
        <f t="shared" si="60"/>
        <v>0</v>
      </c>
      <c r="G211" s="300"/>
      <c r="H211" s="249">
        <f>SUMIF('Điều chỉnh'!$F$49:$F$71,'Tổng hợp'!$M211,'Điều chỉnh'!$E$49:$E$71)</f>
        <v>0</v>
      </c>
      <c r="I211" s="249">
        <f>SUMIF('Điều chỉnh'!$G$49:$G$71,'Tổng hợp'!$M211,'Điều chỉnh'!$E$49:$E$71)</f>
        <v>0</v>
      </c>
      <c r="J211" s="296">
        <f t="shared" si="61"/>
        <v>0</v>
      </c>
      <c r="K211" s="333"/>
      <c r="L211" s="341" t="s">
        <v>56</v>
      </c>
      <c r="M211" s="343" t="s">
        <v>204</v>
      </c>
      <c r="N211" s="201"/>
    </row>
    <row r="212" spans="1:14" ht="15" outlineLevel="2">
      <c r="A212" s="217" t="s">
        <v>205</v>
      </c>
      <c r="B212" s="187" t="s">
        <v>302</v>
      </c>
      <c r="C212" s="788"/>
      <c r="D212" s="249">
        <f>SUMIF('Điều chỉnh'!$F$10:$F$44,$M212,'Điều chỉnh'!$E$10:$E$44)</f>
        <v>0</v>
      </c>
      <c r="E212" s="249">
        <f>SUMIF('Điều chỉnh'!$G$10:$G$44,$M212,'Điều chỉnh'!$E$10:$E$44)</f>
        <v>0</v>
      </c>
      <c r="F212" s="789">
        <f t="shared" si="60"/>
        <v>0</v>
      </c>
      <c r="G212" s="788"/>
      <c r="H212" s="249">
        <f>SUMIF('Điều chỉnh'!$F$49:$F$71,'Tổng hợp'!$M212,'Điều chỉnh'!$E$49:$E$71)</f>
        <v>0</v>
      </c>
      <c r="I212" s="249">
        <f>SUMIF('Điều chỉnh'!$G$49:$G$71,'Tổng hợp'!$M212,'Điều chỉnh'!$E$49:$E$71)</f>
        <v>0</v>
      </c>
      <c r="J212" s="789">
        <f t="shared" si="61"/>
        <v>0</v>
      </c>
      <c r="K212" s="333"/>
      <c r="L212" s="341" t="s">
        <v>56</v>
      </c>
      <c r="M212" s="343" t="s">
        <v>205</v>
      </c>
      <c r="N212" s="201"/>
    </row>
    <row r="213" spans="1:14" ht="15" outlineLevel="2">
      <c r="A213" s="217" t="s">
        <v>206</v>
      </c>
      <c r="B213" s="187" t="s">
        <v>1068</v>
      </c>
      <c r="C213" s="300"/>
      <c r="D213" s="249">
        <f>SUMIF('Điều chỉnh'!$F$10:$F$44,$M213,'Điều chỉnh'!$E$10:$E$44)</f>
        <v>0</v>
      </c>
      <c r="E213" s="249">
        <f>SUMIF('Điều chỉnh'!$G$10:$G$44,$M213,'Điều chỉnh'!$E$10:$E$44)</f>
        <v>0</v>
      </c>
      <c r="F213" s="296">
        <f t="shared" si="60"/>
        <v>0</v>
      </c>
      <c r="G213" s="300"/>
      <c r="H213" s="249">
        <f>SUMIF('Điều chỉnh'!$F$49:$F$71,'Tổng hợp'!$M213,'Điều chỉnh'!$E$49:$E$71)</f>
        <v>0</v>
      </c>
      <c r="I213" s="249">
        <f>SUMIF('Điều chỉnh'!$G$49:$G$71,'Tổng hợp'!$M213,'Điều chỉnh'!$E$49:$E$71)</f>
        <v>0</v>
      </c>
      <c r="J213" s="296">
        <f t="shared" si="61"/>
        <v>0</v>
      </c>
      <c r="K213" s="333"/>
      <c r="L213" s="341" t="s">
        <v>56</v>
      </c>
      <c r="M213" s="343" t="s">
        <v>206</v>
      </c>
      <c r="N213" s="201"/>
    </row>
    <row r="214" spans="1:14" ht="15.75" outlineLevel="2" thickBot="1">
      <c r="A214" s="218"/>
      <c r="B214" s="219"/>
      <c r="C214" s="297"/>
      <c r="D214" s="297"/>
      <c r="E214" s="297"/>
      <c r="F214" s="297"/>
      <c r="G214" s="297"/>
      <c r="H214" s="297"/>
      <c r="I214" s="297"/>
      <c r="J214" s="297"/>
      <c r="K214" s="333"/>
      <c r="L214" s="341"/>
      <c r="M214" s="344"/>
      <c r="N214" s="201"/>
    </row>
    <row r="215" spans="1:14" ht="15" outlineLevel="1">
      <c r="A215" s="131"/>
      <c r="B215" s="131"/>
      <c r="C215" s="130"/>
      <c r="D215" s="130"/>
      <c r="E215" s="130"/>
      <c r="F215" s="130"/>
      <c r="G215" s="130"/>
      <c r="H215" s="130"/>
      <c r="I215" s="130"/>
      <c r="J215" s="129"/>
      <c r="K215" s="129"/>
      <c r="L215" s="345"/>
      <c r="N215" s="191"/>
    </row>
    <row r="216" spans="1:14" ht="18.75">
      <c r="A216" s="236" t="s">
        <v>1025</v>
      </c>
      <c r="B216" s="131"/>
      <c r="C216" s="130"/>
      <c r="D216" s="130"/>
      <c r="E216" s="130"/>
      <c r="F216" s="130"/>
      <c r="G216" s="130"/>
      <c r="H216" s="130"/>
      <c r="I216" s="130"/>
      <c r="J216" s="129"/>
      <c r="K216" s="129"/>
      <c r="L216" s="345"/>
      <c r="N216" s="191"/>
    </row>
    <row r="217" spans="1:14" ht="15.75" outlineLevel="1" thickBot="1">
      <c r="A217" s="131"/>
      <c r="B217" s="131"/>
      <c r="C217" s="63"/>
      <c r="D217" s="63"/>
      <c r="E217" s="63"/>
      <c r="F217" s="63"/>
      <c r="G217" s="63"/>
      <c r="H217" s="63"/>
      <c r="I217" s="63"/>
      <c r="J217" s="63"/>
      <c r="K217" s="63"/>
      <c r="L217" s="346"/>
      <c r="M217" s="339"/>
      <c r="N217" s="131"/>
    </row>
    <row r="218" spans="1:14" ht="15" outlineLevel="1">
      <c r="A218" s="215" t="s">
        <v>955</v>
      </c>
      <c r="B218" s="223" t="s">
        <v>954</v>
      </c>
      <c r="C218" s="295" t="str">
        <f>C7</f>
        <v>Báo cáo</v>
      </c>
      <c r="D218" s="295" t="str">
        <f aca="true" t="shared" si="62" ref="D218:J218">D7</f>
        <v>Đ/c Nợ</v>
      </c>
      <c r="E218" s="295" t="str">
        <f t="shared" si="62"/>
        <v>Đ/c Có</v>
      </c>
      <c r="F218" s="295" t="str">
        <f t="shared" si="62"/>
        <v>Sau điều chỉnh</v>
      </c>
      <c r="G218" s="295" t="str">
        <f>G7</f>
        <v>Báo cáo</v>
      </c>
      <c r="H218" s="295" t="str">
        <f>H7</f>
        <v>Đ/c Nợ</v>
      </c>
      <c r="I218" s="295" t="str">
        <f>I7</f>
        <v>Đ/c Có</v>
      </c>
      <c r="J218" s="295" t="str">
        <f t="shared" si="62"/>
        <v>Sau điều chỉnh</v>
      </c>
      <c r="K218" s="328"/>
      <c r="L218" s="338" t="s">
        <v>1254</v>
      </c>
      <c r="M218" s="339"/>
      <c r="N218" s="128"/>
    </row>
    <row r="219" spans="1:14" ht="15" outlineLevel="1">
      <c r="A219" s="204">
        <v>1</v>
      </c>
      <c r="B219" s="202">
        <v>2</v>
      </c>
      <c r="C219" s="288">
        <v>3</v>
      </c>
      <c r="D219" s="288">
        <v>4</v>
      </c>
      <c r="E219" s="288">
        <v>5</v>
      </c>
      <c r="F219" s="288">
        <v>6</v>
      </c>
      <c r="G219" s="288">
        <v>3</v>
      </c>
      <c r="H219" s="288">
        <v>8</v>
      </c>
      <c r="I219" s="288">
        <v>9</v>
      </c>
      <c r="J219" s="288">
        <v>10</v>
      </c>
      <c r="K219" s="329"/>
      <c r="L219" s="338" t="s">
        <v>1254</v>
      </c>
      <c r="M219" s="340"/>
      <c r="N219" s="191"/>
    </row>
    <row r="220" spans="1:14" ht="15" outlineLevel="1">
      <c r="A220" s="205"/>
      <c r="B220" s="125"/>
      <c r="C220" s="289"/>
      <c r="D220" s="289"/>
      <c r="E220" s="289"/>
      <c r="F220" s="289"/>
      <c r="G220" s="289"/>
      <c r="H220" s="311"/>
      <c r="I220" s="311"/>
      <c r="J220" s="289"/>
      <c r="K220" s="42"/>
      <c r="L220" s="338" t="s">
        <v>1254</v>
      </c>
      <c r="M220" s="339"/>
      <c r="N220" s="86"/>
    </row>
    <row r="221" spans="1:14" ht="15" outlineLevel="1">
      <c r="A221" s="220" t="s">
        <v>58</v>
      </c>
      <c r="B221" s="124" t="s">
        <v>207</v>
      </c>
      <c r="C221" s="290">
        <f>SUM(C222:C223)</f>
        <v>18494808220</v>
      </c>
      <c r="D221" s="290">
        <f aca="true" t="shared" si="63" ref="D221:J221">SUM(D222:D223)</f>
        <v>0</v>
      </c>
      <c r="E221" s="290">
        <f t="shared" si="63"/>
        <v>0</v>
      </c>
      <c r="F221" s="290">
        <f t="shared" si="63"/>
        <v>18494808220</v>
      </c>
      <c r="G221" s="290">
        <f>SUM(G222:G223)</f>
        <v>17023570346</v>
      </c>
      <c r="H221" s="314">
        <f t="shared" si="63"/>
        <v>0</v>
      </c>
      <c r="I221" s="314">
        <f t="shared" si="63"/>
        <v>0</v>
      </c>
      <c r="J221" s="290">
        <f t="shared" si="63"/>
        <v>17023570346</v>
      </c>
      <c r="K221" s="332"/>
      <c r="L221" s="338" t="s">
        <v>34</v>
      </c>
      <c r="M221" s="347"/>
      <c r="N221" s="86"/>
    </row>
    <row r="222" spans="1:14" ht="15" outlineLevel="1">
      <c r="A222" s="220"/>
      <c r="B222" s="239" t="s">
        <v>1200</v>
      </c>
      <c r="C222" s="292">
        <v>18494808220</v>
      </c>
      <c r="D222" s="298">
        <f>SUMIF('Điều chỉnh'!$H$10:$H$44,$M222,'Điều chỉnh'!$E$10:$E$44)</f>
        <v>0</v>
      </c>
      <c r="E222" s="298">
        <f>SUMIF('Điều chỉnh'!$I$10:$I$44,$M222,'Điều chỉnh'!$E$10:$E$44)</f>
        <v>0</v>
      </c>
      <c r="F222" s="292">
        <f>C222-D222+E222</f>
        <v>18494808220</v>
      </c>
      <c r="G222" s="292">
        <v>17023570346</v>
      </c>
      <c r="H222" s="313">
        <f>SUMIF('Điều chỉnh'!$H$49:$H$71,'Tổng hợp'!$M222,'Điều chỉnh'!$E$49:$E$71)</f>
        <v>0</v>
      </c>
      <c r="I222" s="313">
        <f>SUMIF('Điều chỉnh'!$I$49:$I$71,'Tổng hợp'!$M222,'Điều chỉnh'!$E$49:$E$71)</f>
        <v>0</v>
      </c>
      <c r="J222" s="292">
        <f>G222-H222+I222</f>
        <v>17023570346</v>
      </c>
      <c r="K222" s="334"/>
      <c r="L222" s="338" t="s">
        <v>55</v>
      </c>
      <c r="M222" s="347">
        <v>511</v>
      </c>
      <c r="N222" s="86"/>
    </row>
    <row r="223" spans="1:14" ht="15" outlineLevel="1">
      <c r="A223" s="220"/>
      <c r="B223" s="239" t="s">
        <v>1201</v>
      </c>
      <c r="C223" s="292"/>
      <c r="D223" s="298">
        <f>SUMIF('Điều chỉnh'!$H$10:$H$44,$M223,'Điều chỉnh'!$E$10:$E$44)</f>
        <v>0</v>
      </c>
      <c r="E223" s="298">
        <f>SUMIF('Điều chỉnh'!$I$10:$I$44,$M223,'Điều chỉnh'!$E$10:$E$44)</f>
        <v>0</v>
      </c>
      <c r="F223" s="292">
        <f>C223-D223+E223</f>
        <v>0</v>
      </c>
      <c r="G223" s="292"/>
      <c r="H223" s="313">
        <f>SUMIF('Điều chỉnh'!$H$49:$H$71,'Tổng hợp'!$M223,'Điều chỉnh'!$E$49:$E$71)</f>
        <v>0</v>
      </c>
      <c r="I223" s="313">
        <f>SUMIF('Điều chỉnh'!$I$49:$I$71,'Tổng hợp'!$M223,'Điều chỉnh'!$E$49:$E$71)</f>
        <v>0</v>
      </c>
      <c r="J223" s="292">
        <f>G223-H223+I223</f>
        <v>0</v>
      </c>
      <c r="K223" s="334"/>
      <c r="L223" s="338" t="s">
        <v>55</v>
      </c>
      <c r="M223" s="339">
        <v>512</v>
      </c>
      <c r="N223" s="86"/>
    </row>
    <row r="224" spans="1:14" ht="15" outlineLevel="1">
      <c r="A224" s="217" t="s">
        <v>1069</v>
      </c>
      <c r="B224" s="126" t="s">
        <v>208</v>
      </c>
      <c r="C224" s="289">
        <f>SUM(C225:C228)</f>
        <v>0</v>
      </c>
      <c r="D224" s="289">
        <f>SUM(D226:D228)</f>
        <v>0</v>
      </c>
      <c r="E224" s="289">
        <f>SUM(E226:E228)</f>
        <v>0</v>
      </c>
      <c r="F224" s="289">
        <f>SUM(F225:F228)</f>
        <v>0</v>
      </c>
      <c r="G224" s="289">
        <f>SUM(G225:G228)</f>
        <v>0</v>
      </c>
      <c r="H224" s="289">
        <f>SUM(H225:H228)</f>
        <v>0</v>
      </c>
      <c r="I224" s="289">
        <f>SUM(I225:I228)</f>
        <v>0</v>
      </c>
      <c r="J224" s="289">
        <f>SUM(J225:J228)</f>
        <v>0</v>
      </c>
      <c r="K224" s="42"/>
      <c r="L224" s="338" t="s">
        <v>34</v>
      </c>
      <c r="M224" s="339"/>
      <c r="N224" s="86"/>
    </row>
    <row r="225" spans="1:14" ht="15" outlineLevel="1">
      <c r="A225" s="217"/>
      <c r="B225" s="239" t="s">
        <v>325</v>
      </c>
      <c r="C225" s="298"/>
      <c r="D225" s="298">
        <f>SUMIF('Điều chỉnh'!$H$10:$H$44,$M225,'Điều chỉnh'!$E$10:$E$44)</f>
        <v>0</v>
      </c>
      <c r="E225" s="298">
        <f>SUMIF('Điều chỉnh'!$I$10:$I$44,$M225,'Điều chỉnh'!$E$10:$E$44)</f>
        <v>0</v>
      </c>
      <c r="F225" s="298">
        <f>C225+D225-E225</f>
        <v>0</v>
      </c>
      <c r="G225" s="298"/>
      <c r="H225" s="313">
        <f>SUMIF('Điều chỉnh'!$H$49:$H$71,'Tổng hợp'!$M225,'Điều chỉnh'!$E$49:$E$71)</f>
        <v>0</v>
      </c>
      <c r="I225" s="313">
        <f>SUMIF('Điều chỉnh'!$I$49:$I$71,'Tổng hợp'!$M225,'Điều chỉnh'!$E$49:$E$71)</f>
        <v>0</v>
      </c>
      <c r="J225" s="298">
        <f>G225+H225-I225</f>
        <v>0</v>
      </c>
      <c r="K225" s="334"/>
      <c r="L225" s="338" t="s">
        <v>55</v>
      </c>
      <c r="M225" s="347">
        <v>521</v>
      </c>
      <c r="N225" s="86"/>
    </row>
    <row r="226" spans="1:14" ht="15" outlineLevel="1">
      <c r="A226" s="238"/>
      <c r="B226" s="239" t="s">
        <v>327</v>
      </c>
      <c r="C226" s="298">
        <v>0</v>
      </c>
      <c r="D226" s="298">
        <f>SUMIF('Điều chỉnh'!$H$10:$H$44,$M226,'Điều chỉnh'!$E$10:$E$44)</f>
        <v>0</v>
      </c>
      <c r="E226" s="298">
        <f>SUMIF('Điều chỉnh'!$I$10:$I$44,$M226,'Điều chỉnh'!$E$10:$E$44)</f>
        <v>0</v>
      </c>
      <c r="F226" s="298">
        <f>C226+D226-E226</f>
        <v>0</v>
      </c>
      <c r="G226" s="298"/>
      <c r="H226" s="313">
        <f>SUMIF('Điều chỉnh'!$H$49:$H$71,'Tổng hợp'!$M226,'Điều chỉnh'!$E$49:$E$71)</f>
        <v>0</v>
      </c>
      <c r="I226" s="313">
        <f>SUMIF('Điều chỉnh'!$I$49:$I$71,'Tổng hợp'!$M226,'Điều chỉnh'!$E$49:$E$71)</f>
        <v>0</v>
      </c>
      <c r="J226" s="298">
        <f>G226+H226-I226</f>
        <v>0</v>
      </c>
      <c r="K226" s="334"/>
      <c r="L226" s="338" t="s">
        <v>55</v>
      </c>
      <c r="M226" s="347">
        <v>531</v>
      </c>
      <c r="N226" s="86"/>
    </row>
    <row r="227" spans="1:14" ht="15" outlineLevel="1">
      <c r="A227" s="238"/>
      <c r="B227" s="239" t="s">
        <v>326</v>
      </c>
      <c r="C227" s="298">
        <v>0</v>
      </c>
      <c r="D227" s="298">
        <f>SUMIF('Điều chỉnh'!$H$10:$H$44,$M227,'Điều chỉnh'!$E$10:$E$44)</f>
        <v>0</v>
      </c>
      <c r="E227" s="298">
        <f>SUMIF('Điều chỉnh'!$I$10:$I$44,$M227,'Điều chỉnh'!$E$10:$E$44)</f>
        <v>0</v>
      </c>
      <c r="F227" s="298">
        <f>C227+D227-E227</f>
        <v>0</v>
      </c>
      <c r="G227" s="298">
        <v>0</v>
      </c>
      <c r="H227" s="313">
        <f>SUMIF('Điều chỉnh'!$H$49:$H$71,'Tổng hợp'!$M227,'Điều chỉnh'!$E$49:$E$71)</f>
        <v>0</v>
      </c>
      <c r="I227" s="313">
        <f>SUMIF('Điều chỉnh'!$I$49:$I$71,'Tổng hợp'!$M227,'Điều chỉnh'!$E$49:$E$71)</f>
        <v>0</v>
      </c>
      <c r="J227" s="298">
        <f>G227+H227-I227</f>
        <v>0</v>
      </c>
      <c r="K227" s="334"/>
      <c r="L227" s="338" t="s">
        <v>55</v>
      </c>
      <c r="M227" s="339">
        <v>532</v>
      </c>
      <c r="N227" s="86"/>
    </row>
    <row r="228" spans="1:14" ht="30" outlineLevel="1">
      <c r="A228" s="238"/>
      <c r="B228" s="411" t="s">
        <v>1202</v>
      </c>
      <c r="C228" s="298"/>
      <c r="D228" s="298">
        <f>SUMIF('Điều chỉnh'!$H$10:$H$44,$M228,'Điều chỉnh'!$E$10:$E$44)</f>
        <v>0</v>
      </c>
      <c r="E228" s="298">
        <f>SUMIF('Điều chỉnh'!$I$10:$I$44,$M228,'Điều chỉnh'!$E$10:$E$44)</f>
        <v>0</v>
      </c>
      <c r="F228" s="298">
        <f>C228+D228-E228</f>
        <v>0</v>
      </c>
      <c r="G228" s="298"/>
      <c r="H228" s="313">
        <f>SUMIF('Điều chỉnh'!$H$49:$H$71,'Tổng hợp'!$M228,'Điều chỉnh'!$E$49:$E$71)</f>
        <v>0</v>
      </c>
      <c r="I228" s="313">
        <f>SUMIF('Điều chỉnh'!$I$49:$I$71,'Tổng hợp'!$M228,'Điều chỉnh'!$E$49:$E$71)</f>
        <v>0</v>
      </c>
      <c r="J228" s="298">
        <f>G228+H228-I228</f>
        <v>0</v>
      </c>
      <c r="K228" s="334"/>
      <c r="L228" s="338" t="s">
        <v>55</v>
      </c>
      <c r="M228" s="339">
        <v>3332.3333</v>
      </c>
      <c r="N228" s="86"/>
    </row>
    <row r="229" spans="1:14" ht="28.5" outlineLevel="1">
      <c r="A229" s="206">
        <v>10</v>
      </c>
      <c r="B229" s="139" t="s">
        <v>211</v>
      </c>
      <c r="C229" s="293">
        <f>C221-C224</f>
        <v>18494808220</v>
      </c>
      <c r="D229" s="293">
        <f aca="true" t="shared" si="64" ref="D229:I229">D221-D224</f>
        <v>0</v>
      </c>
      <c r="E229" s="293">
        <f t="shared" si="64"/>
        <v>0</v>
      </c>
      <c r="F229" s="293">
        <f>F221-F224</f>
        <v>18494808220</v>
      </c>
      <c r="G229" s="293">
        <f>G221-G224</f>
        <v>17023570346</v>
      </c>
      <c r="H229" s="312">
        <f t="shared" si="64"/>
        <v>0</v>
      </c>
      <c r="I229" s="312">
        <f t="shared" si="64"/>
        <v>0</v>
      </c>
      <c r="J229" s="293">
        <f>J221-J224</f>
        <v>17023570346</v>
      </c>
      <c r="K229" s="332"/>
      <c r="L229" s="338" t="s">
        <v>34</v>
      </c>
      <c r="M229" s="340"/>
      <c r="N229" s="86"/>
    </row>
    <row r="230" spans="1:14" ht="15" outlineLevel="1">
      <c r="A230" s="205"/>
      <c r="B230" s="125"/>
      <c r="C230" s="289"/>
      <c r="D230" s="289"/>
      <c r="E230" s="289"/>
      <c r="F230" s="289"/>
      <c r="G230" s="289"/>
      <c r="H230" s="311"/>
      <c r="I230" s="311"/>
      <c r="J230" s="289"/>
      <c r="K230" s="42"/>
      <c r="L230" s="338" t="s">
        <v>1254</v>
      </c>
      <c r="M230" s="339"/>
      <c r="N230" s="86"/>
    </row>
    <row r="231" spans="1:14" ht="15" outlineLevel="1">
      <c r="A231" s="205">
        <v>11</v>
      </c>
      <c r="B231" s="127" t="s">
        <v>209</v>
      </c>
      <c r="C231" s="757">
        <v>15321933566</v>
      </c>
      <c r="D231" s="290">
        <f>SUMIF('Điều chỉnh'!$H$10:$H$44,$M231,'Điều chỉnh'!$E$10:$E$44)</f>
        <v>0</v>
      </c>
      <c r="E231" s="290">
        <f>SUMIF('Điều chỉnh'!$I$10:$I$44,$M231,'Điều chỉnh'!$E$10:$E$44)</f>
        <v>0</v>
      </c>
      <c r="F231" s="290">
        <f>C231+D231-E231</f>
        <v>15321933566</v>
      </c>
      <c r="G231" s="757">
        <v>15134609652</v>
      </c>
      <c r="H231" s="314">
        <f>SUMIF('Điều chỉnh'!$H$49:$H$71,'Tổng hợp'!$M231,'Điều chỉnh'!$E$49:$E$71)</f>
        <v>0</v>
      </c>
      <c r="I231" s="314">
        <f>SUMIF('Điều chỉnh'!$I$49:$I$71,'Tổng hợp'!$M231,'Điều chỉnh'!$E$49:$E$71)</f>
        <v>0</v>
      </c>
      <c r="J231" s="290">
        <f>G231+H231-I231</f>
        <v>15134609652</v>
      </c>
      <c r="K231" s="90"/>
      <c r="L231" s="338" t="s">
        <v>55</v>
      </c>
      <c r="M231" s="339">
        <v>632</v>
      </c>
      <c r="N231" s="86"/>
    </row>
    <row r="232" spans="1:14" ht="28.5" outlineLevel="1">
      <c r="A232" s="206">
        <v>20</v>
      </c>
      <c r="B232" s="138" t="s">
        <v>210</v>
      </c>
      <c r="C232" s="293">
        <f>C229-C231</f>
        <v>3172874654</v>
      </c>
      <c r="D232" s="293">
        <f aca="true" t="shared" si="65" ref="D232:I232">D229-D231</f>
        <v>0</v>
      </c>
      <c r="E232" s="293">
        <f t="shared" si="65"/>
        <v>0</v>
      </c>
      <c r="F232" s="293">
        <f>F229-F231</f>
        <v>3172874654</v>
      </c>
      <c r="G232" s="293">
        <f>G229-G231</f>
        <v>1888960694</v>
      </c>
      <c r="H232" s="312">
        <f t="shared" si="65"/>
        <v>0</v>
      </c>
      <c r="I232" s="312">
        <f t="shared" si="65"/>
        <v>0</v>
      </c>
      <c r="J232" s="293">
        <f>J229-J231</f>
        <v>1888960694</v>
      </c>
      <c r="K232" s="332"/>
      <c r="L232" s="338" t="s">
        <v>34</v>
      </c>
      <c r="M232" s="340"/>
      <c r="N232" s="86"/>
    </row>
    <row r="233" spans="1:14" ht="15" outlineLevel="1">
      <c r="A233" s="205"/>
      <c r="B233" s="125"/>
      <c r="C233" s="289"/>
      <c r="D233" s="289"/>
      <c r="E233" s="289"/>
      <c r="F233" s="289"/>
      <c r="G233" s="289"/>
      <c r="H233" s="311"/>
      <c r="I233" s="311"/>
      <c r="J233" s="289"/>
      <c r="K233" s="42"/>
      <c r="L233" s="338" t="s">
        <v>1254</v>
      </c>
      <c r="M233" s="339"/>
      <c r="N233" s="86"/>
    </row>
    <row r="234" spans="1:14" ht="15" outlineLevel="1">
      <c r="A234" s="205">
        <v>21</v>
      </c>
      <c r="B234" s="127" t="s">
        <v>216</v>
      </c>
      <c r="C234" s="711">
        <v>5976035</v>
      </c>
      <c r="D234" s="289">
        <f>SUMIF('Điều chỉnh'!$H$10:$H$44,$M234,'Điều chỉnh'!$E$10:$E$44)</f>
        <v>0</v>
      </c>
      <c r="E234" s="298">
        <f>SUMIF('Điều chỉnh'!$I$10:$I$44,$M234,'Điều chỉnh'!$E$10:$E$44)</f>
        <v>0</v>
      </c>
      <c r="F234" s="293">
        <f>C234-D234+E234</f>
        <v>5976035</v>
      </c>
      <c r="G234" s="711">
        <v>6371638</v>
      </c>
      <c r="H234" s="314">
        <f>SUMIF('Điều chỉnh'!$H$49:$H$71,'Tổng hợp'!$M234,'Điều chỉnh'!$E$49:$E$71)</f>
        <v>0</v>
      </c>
      <c r="I234" s="314">
        <f>SUMIF('Điều chỉnh'!$I$49:$I$71,'Tổng hợp'!$M234,'Điều chỉnh'!$E$49:$E$71)</f>
        <v>0</v>
      </c>
      <c r="J234" s="293">
        <f>G234-H234+I234</f>
        <v>6371638</v>
      </c>
      <c r="K234" s="332"/>
      <c r="L234" s="338" t="s">
        <v>55</v>
      </c>
      <c r="M234" s="339">
        <v>515</v>
      </c>
      <c r="N234" s="86"/>
    </row>
    <row r="235" spans="1:14" ht="15" outlineLevel="1">
      <c r="A235" s="205">
        <v>22</v>
      </c>
      <c r="B235" s="127" t="s">
        <v>217</v>
      </c>
      <c r="C235" s="737">
        <f>C236</f>
        <v>147806960</v>
      </c>
      <c r="D235" s="290">
        <f>SUMIF('Điều chỉnh'!$H$10:$H$44,$M235,'Điều chỉnh'!$E$10:$E$44)</f>
        <v>0</v>
      </c>
      <c r="E235" s="290">
        <f>SUMIF('Điều chỉnh'!$I$10:$I$44,$M235,'Điều chỉnh'!$E$10:$E$44)</f>
        <v>0</v>
      </c>
      <c r="F235" s="290">
        <f>C235+D235-E235</f>
        <v>147806960</v>
      </c>
      <c r="G235" s="737">
        <f>G236</f>
        <v>368023978</v>
      </c>
      <c r="H235" s="314">
        <f>SUMIF('Điều chỉnh'!$H$49:$H$71,'Tổng hợp'!$M235,'Điều chỉnh'!$E$49:$E$71)</f>
        <v>0</v>
      </c>
      <c r="I235" s="314">
        <f>SUMIF('Điều chỉnh'!$I$49:$I$71,'Tổng hợp'!$M235,'Điều chỉnh'!$E$49:$E$71)</f>
        <v>0</v>
      </c>
      <c r="J235" s="293">
        <f>G235+H235-I235</f>
        <v>368023978</v>
      </c>
      <c r="K235" s="332"/>
      <c r="L235" s="338" t="s">
        <v>55</v>
      </c>
      <c r="M235" s="340">
        <v>635</v>
      </c>
      <c r="N235" s="86"/>
    </row>
    <row r="236" spans="1:14" ht="15" outlineLevel="1">
      <c r="A236" s="205">
        <v>23</v>
      </c>
      <c r="B236" s="126" t="s">
        <v>225</v>
      </c>
      <c r="C236" s="738">
        <v>147806960</v>
      </c>
      <c r="D236" s="289">
        <f>SUMIF('Điều chỉnh'!$H$10:$H$44,$M236,'Điều chỉnh'!$E$10:$E$44)</f>
        <v>0</v>
      </c>
      <c r="E236" s="289"/>
      <c r="F236" s="298">
        <f>C236+D236-E236</f>
        <v>147806960</v>
      </c>
      <c r="G236" s="738">
        <v>368023978</v>
      </c>
      <c r="H236" s="311">
        <f>SUMIF('Điều chỉnh'!$H$49:$H$71,'Tổng hợp'!$M236,'Điều chỉnh'!$E$49:$E$71)</f>
        <v>0</v>
      </c>
      <c r="I236" s="311">
        <f>SUMIF('Điều chỉnh'!$I$49:$I$71,'Tổng hợp'!$M236,'Điều chỉnh'!$E$49:$E$71)</f>
        <v>0</v>
      </c>
      <c r="J236" s="291">
        <f>G236+H236-I236</f>
        <v>368023978</v>
      </c>
      <c r="K236" s="330"/>
      <c r="L236" s="338" t="s">
        <v>55</v>
      </c>
      <c r="M236" s="339">
        <v>635</v>
      </c>
      <c r="N236" s="86"/>
    </row>
    <row r="237" spans="1:14" ht="15" outlineLevel="1">
      <c r="A237" s="205"/>
      <c r="B237" s="125"/>
      <c r="C237" s="289"/>
      <c r="D237" s="289"/>
      <c r="E237" s="289"/>
      <c r="F237" s="289"/>
      <c r="G237" s="289"/>
      <c r="H237" s="311"/>
      <c r="I237" s="311"/>
      <c r="J237" s="289"/>
      <c r="K237" s="42"/>
      <c r="L237" s="338" t="s">
        <v>1254</v>
      </c>
      <c r="M237" s="339"/>
      <c r="N237" s="86"/>
    </row>
    <row r="238" spans="1:14" ht="15" outlineLevel="1">
      <c r="A238" s="205">
        <v>24</v>
      </c>
      <c r="B238" s="124" t="s">
        <v>218</v>
      </c>
      <c r="C238" s="722"/>
      <c r="D238" s="290">
        <f>SUMIF('Điều chỉnh'!$H$10:$H$44,$M238,'Điều chỉnh'!$E$10:$E$44)</f>
        <v>0</v>
      </c>
      <c r="E238" s="290">
        <f>SUMIF('Điều chỉnh'!$I$10:$I$44,$M238,'Điều chỉnh'!$E$10:$E$44)</f>
        <v>0</v>
      </c>
      <c r="F238" s="293">
        <f>C238+D238-E238</f>
        <v>0</v>
      </c>
      <c r="G238" s="722"/>
      <c r="H238" s="314">
        <f>SUMIF('Điều chỉnh'!$H$49:$H$71,'Tổng hợp'!$M238,'Điều chỉnh'!$E$49:$E$71)</f>
        <v>0</v>
      </c>
      <c r="I238" s="314">
        <f>SUMIF('Điều chỉnh'!$I$49:$I$71,'Tổng hợp'!$M238,'Điều chỉnh'!$E$49:$E$71)</f>
        <v>0</v>
      </c>
      <c r="J238" s="293">
        <f>G238+H238-I238</f>
        <v>0</v>
      </c>
      <c r="K238" s="332"/>
      <c r="L238" s="338" t="s">
        <v>55</v>
      </c>
      <c r="M238" s="339">
        <v>641</v>
      </c>
      <c r="N238" s="86"/>
    </row>
    <row r="239" spans="1:14" ht="15" outlineLevel="1">
      <c r="A239" s="206">
        <v>25</v>
      </c>
      <c r="B239" s="124" t="s">
        <v>219</v>
      </c>
      <c r="C239" s="722">
        <v>2786364793</v>
      </c>
      <c r="D239" s="290">
        <f>SUMIF('Điều chỉnh'!$H$10:$H$44,$M239,'Điều chỉnh'!$E$10:$E$44)</f>
        <v>0</v>
      </c>
      <c r="E239" s="290">
        <f>SUMIF('Điều chỉnh'!$I$10:$I$44,$M239,'Điều chỉnh'!$E$10:$E$44)</f>
        <v>0</v>
      </c>
      <c r="F239" s="293">
        <f>C239+D239-E239</f>
        <v>2786364793</v>
      </c>
      <c r="G239" s="722">
        <v>1603696236</v>
      </c>
      <c r="H239" s="314">
        <f>SUMIF('Điều chỉnh'!$H$49:$H$71,'Tổng hợp'!$M239,'Điều chỉnh'!$E$49:$E$71)</f>
        <v>0</v>
      </c>
      <c r="I239" s="314">
        <f>SUMIF('Điều chỉnh'!$I$49:$I$71,'Tổng hợp'!$M239,'Điều chỉnh'!$E$49:$E$71)</f>
        <v>0</v>
      </c>
      <c r="J239" s="293">
        <f>G239+H239-I239</f>
        <v>1603696236</v>
      </c>
      <c r="K239" s="332"/>
      <c r="L239" s="338" t="s">
        <v>55</v>
      </c>
      <c r="M239" s="339">
        <v>642</v>
      </c>
      <c r="N239" s="86"/>
    </row>
    <row r="240" spans="1:14" ht="15" outlineLevel="1">
      <c r="A240" s="205"/>
      <c r="B240" s="125"/>
      <c r="C240" s="289"/>
      <c r="D240" s="289"/>
      <c r="E240" s="289"/>
      <c r="F240" s="289"/>
      <c r="G240" s="289"/>
      <c r="H240" s="311"/>
      <c r="I240" s="311"/>
      <c r="J240" s="289"/>
      <c r="K240" s="42"/>
      <c r="L240" s="338" t="s">
        <v>1254</v>
      </c>
      <c r="M240" s="339"/>
      <c r="N240" s="86"/>
    </row>
    <row r="241" spans="1:14" ht="15" outlineLevel="1">
      <c r="A241" s="206">
        <v>30</v>
      </c>
      <c r="B241" s="124" t="s">
        <v>220</v>
      </c>
      <c r="C241" s="290">
        <f>C232+(C234-C235)-(C238+C239)</f>
        <v>244678936</v>
      </c>
      <c r="D241" s="290">
        <f aca="true" t="shared" si="66" ref="D241:J241">D232+(D234-D235)-(D238+D239)</f>
        <v>0</v>
      </c>
      <c r="E241" s="290">
        <f t="shared" si="66"/>
        <v>0</v>
      </c>
      <c r="F241" s="290">
        <f t="shared" si="66"/>
        <v>244678936</v>
      </c>
      <c r="G241" s="290">
        <f>G232+(G234-G235)-(G238+G239)</f>
        <v>-76387882</v>
      </c>
      <c r="H241" s="314">
        <f t="shared" si="66"/>
        <v>0</v>
      </c>
      <c r="I241" s="314">
        <f t="shared" si="66"/>
        <v>0</v>
      </c>
      <c r="J241" s="290">
        <f t="shared" si="66"/>
        <v>-76387882</v>
      </c>
      <c r="K241" s="90"/>
      <c r="L241" s="338" t="s">
        <v>34</v>
      </c>
      <c r="M241" s="339"/>
      <c r="N241" s="86"/>
    </row>
    <row r="242" spans="1:14" ht="15" outlineLevel="1">
      <c r="A242" s="205"/>
      <c r="B242" s="125"/>
      <c r="C242" s="289"/>
      <c r="D242" s="289"/>
      <c r="E242" s="289"/>
      <c r="F242" s="289"/>
      <c r="G242" s="289"/>
      <c r="H242" s="311"/>
      <c r="I242" s="311"/>
      <c r="J242" s="289"/>
      <c r="K242" s="42"/>
      <c r="L242" s="338" t="s">
        <v>1254</v>
      </c>
      <c r="M242" s="339"/>
      <c r="N242" s="86"/>
    </row>
    <row r="243" spans="1:14" ht="15" outlineLevel="1">
      <c r="A243" s="205">
        <v>31</v>
      </c>
      <c r="B243" s="124" t="s">
        <v>221</v>
      </c>
      <c r="C243" s="743"/>
      <c r="D243" s="290">
        <f>SUMIF('Điều chỉnh'!$H$10:$H$44,$M243,'Điều chỉnh'!$E$10:$E$44)</f>
        <v>0</v>
      </c>
      <c r="E243" s="290">
        <f>SUMIF('Điều chỉnh'!$I$10:$I$44,$M243,'Điều chỉnh'!$E$10:$E$44)</f>
        <v>0</v>
      </c>
      <c r="F243" s="293">
        <f>C243-D243+E243</f>
        <v>0</v>
      </c>
      <c r="G243" s="293"/>
      <c r="H243" s="314">
        <f>SUMIF('Điều chỉnh'!$H$49:$H$71,'Tổng hợp'!$M243,'Điều chỉnh'!$E$49:$E$71)</f>
        <v>0</v>
      </c>
      <c r="I243" s="314">
        <f>SUMIF('Điều chỉnh'!$I$49:$I$71,'Tổng hợp'!$M243,'Điều chỉnh'!$E$49:$E$71)</f>
        <v>0</v>
      </c>
      <c r="J243" s="293">
        <f>G243-H243+I243</f>
        <v>0</v>
      </c>
      <c r="K243" s="332"/>
      <c r="L243" s="338" t="s">
        <v>55</v>
      </c>
      <c r="M243" s="339">
        <v>711</v>
      </c>
      <c r="N243" s="86"/>
    </row>
    <row r="244" spans="1:14" ht="15" outlineLevel="1">
      <c r="A244" s="205">
        <v>32</v>
      </c>
      <c r="B244" s="124" t="s">
        <v>222</v>
      </c>
      <c r="C244" s="293"/>
      <c r="D244" s="290">
        <f>SUMIF('Điều chỉnh'!$H$10:$H$44,$M244,'Điều chỉnh'!$E$10:$E$44)</f>
        <v>0</v>
      </c>
      <c r="E244" s="290">
        <f>SUMIF('Điều chỉnh'!$I$10:$I$44,$M244,'Điều chỉnh'!$E$10:$E$44)</f>
        <v>0</v>
      </c>
      <c r="F244" s="293">
        <f>C244+D244-E244</f>
        <v>0</v>
      </c>
      <c r="G244" s="293">
        <v>8942644</v>
      </c>
      <c r="H244" s="314">
        <f>SUMIF('Điều chỉnh'!$H$49:$H$71,'Tổng hợp'!$M244,'Điều chỉnh'!$E$49:$E$71)</f>
        <v>0</v>
      </c>
      <c r="I244" s="314">
        <f>SUMIF('Điều chỉnh'!$I$49:$I$71,'Tổng hợp'!$M244,'Điều chỉnh'!$E$49:$E$71)</f>
        <v>0</v>
      </c>
      <c r="J244" s="293">
        <f>G244+H244-I244</f>
        <v>8942644</v>
      </c>
      <c r="K244" s="332"/>
      <c r="L244" s="338" t="s">
        <v>55</v>
      </c>
      <c r="M244" s="340">
        <v>811</v>
      </c>
      <c r="N244" s="86"/>
    </row>
    <row r="245" spans="1:14" ht="15" outlineLevel="1">
      <c r="A245" s="206">
        <v>40</v>
      </c>
      <c r="B245" s="124" t="s">
        <v>223</v>
      </c>
      <c r="C245" s="290">
        <f>C243-C244</f>
        <v>0</v>
      </c>
      <c r="D245" s="290">
        <f aca="true" t="shared" si="67" ref="D245:J245">D243-D244</f>
        <v>0</v>
      </c>
      <c r="E245" s="290">
        <f t="shared" si="67"/>
        <v>0</v>
      </c>
      <c r="F245" s="290">
        <f t="shared" si="67"/>
        <v>0</v>
      </c>
      <c r="G245" s="290">
        <f>G243-G244</f>
        <v>-8942644</v>
      </c>
      <c r="H245" s="314">
        <f t="shared" si="67"/>
        <v>0</v>
      </c>
      <c r="I245" s="314">
        <f t="shared" si="67"/>
        <v>0</v>
      </c>
      <c r="J245" s="290">
        <f t="shared" si="67"/>
        <v>-8942644</v>
      </c>
      <c r="K245" s="90"/>
      <c r="L245" s="338" t="s">
        <v>34</v>
      </c>
      <c r="M245" s="339"/>
      <c r="N245" s="86"/>
    </row>
    <row r="246" spans="1:14" ht="15" outlineLevel="1">
      <c r="A246" s="206">
        <v>50</v>
      </c>
      <c r="B246" s="124" t="s">
        <v>224</v>
      </c>
      <c r="C246" s="290">
        <f>C241+(C243-C244)</f>
        <v>244678936</v>
      </c>
      <c r="D246" s="290">
        <f aca="true" t="shared" si="68" ref="D246:J246">D241+(D243-D244)</f>
        <v>0</v>
      </c>
      <c r="E246" s="290">
        <f t="shared" si="68"/>
        <v>0</v>
      </c>
      <c r="F246" s="290">
        <f t="shared" si="68"/>
        <v>244678936</v>
      </c>
      <c r="G246" s="290">
        <f>G241+(G243-G244)</f>
        <v>-85330526</v>
      </c>
      <c r="H246" s="314">
        <f t="shared" si="68"/>
        <v>0</v>
      </c>
      <c r="I246" s="314">
        <f t="shared" si="68"/>
        <v>0</v>
      </c>
      <c r="J246" s="290">
        <f t="shared" si="68"/>
        <v>-85330526</v>
      </c>
      <c r="K246" s="90"/>
      <c r="L246" s="338" t="s">
        <v>34</v>
      </c>
      <c r="M246" s="339"/>
      <c r="N246" s="86"/>
    </row>
    <row r="247" spans="1:14" ht="15" outlineLevel="1">
      <c r="A247" s="205">
        <v>51</v>
      </c>
      <c r="B247" s="126" t="s">
        <v>1077</v>
      </c>
      <c r="C247" s="291">
        <v>53829365</v>
      </c>
      <c r="D247" s="289">
        <f>SUMIF('Điều chỉnh'!$H$10:$H$44,$M247,'Điều chỉnh'!$E$10:$E$44)</f>
        <v>0</v>
      </c>
      <c r="E247" s="289">
        <f>SUMIF('Điều chỉnh'!$I$10:$I$44,$M247,'Điều chỉnh'!$E$10:$E$44)</f>
        <v>0</v>
      </c>
      <c r="F247" s="291">
        <f>C247+D247-E247</f>
        <v>53829365</v>
      </c>
      <c r="G247" s="291"/>
      <c r="H247" s="311">
        <f>SUMIF('Điều chỉnh'!$H$49:$H$71,'Tổng hợp'!$M247,'Điều chỉnh'!$E$49:$E$71)</f>
        <v>0</v>
      </c>
      <c r="I247" s="311">
        <f>SUMIF('Điều chỉnh'!$I$49:$I$71,'Tổng hợp'!$M247,'Điều chỉnh'!$E$49:$E$71)</f>
        <v>0</v>
      </c>
      <c r="J247" s="291">
        <f>G247+H247-I247</f>
        <v>0</v>
      </c>
      <c r="K247" s="330"/>
      <c r="L247" s="338" t="s">
        <v>55</v>
      </c>
      <c r="M247" s="339">
        <v>821</v>
      </c>
      <c r="N247" s="197">
        <v>421</v>
      </c>
    </row>
    <row r="248" spans="1:14" ht="15" outlineLevel="1">
      <c r="A248" s="205">
        <v>52</v>
      </c>
      <c r="B248" s="126" t="s">
        <v>1078</v>
      </c>
      <c r="C248" s="291"/>
      <c r="D248" s="289">
        <f>SUMIF('Điều chỉnh'!$H$10:$H$44,$M248,'Điều chỉnh'!$E$10:$E$44)</f>
        <v>0</v>
      </c>
      <c r="E248" s="289">
        <f>SUMIF('Điều chỉnh'!$I$10:$I$44,$M248,'Điều chỉnh'!$E$10:$E$44)</f>
        <v>0</v>
      </c>
      <c r="F248" s="291">
        <f>C248+D248-E248</f>
        <v>0</v>
      </c>
      <c r="G248" s="291"/>
      <c r="H248" s="311">
        <f>SUMIF('Điều chỉnh'!$H$49:$H$71,'Tổng hợp'!$M248,'Điều chỉnh'!$E$49:$E$71)</f>
        <v>0</v>
      </c>
      <c r="I248" s="311">
        <f>SUMIF('Điều chỉnh'!$I$49:$I$71,'Tổng hợp'!$M248,'Điều chỉnh'!$E$49:$E$71)</f>
        <v>0</v>
      </c>
      <c r="J248" s="291">
        <f>G248+H248-I248</f>
        <v>0</v>
      </c>
      <c r="K248" s="330"/>
      <c r="L248" s="338" t="s">
        <v>55</v>
      </c>
      <c r="M248" s="339">
        <v>8212</v>
      </c>
      <c r="N248" s="197"/>
    </row>
    <row r="249" spans="1:14" ht="15" outlineLevel="1">
      <c r="A249" s="206">
        <v>60</v>
      </c>
      <c r="B249" s="124" t="s">
        <v>1079</v>
      </c>
      <c r="C249" s="290">
        <f>C246-C247-C248</f>
        <v>190849571</v>
      </c>
      <c r="D249" s="290">
        <f aca="true" t="shared" si="69" ref="D249:J249">D246-D247-D248</f>
        <v>0</v>
      </c>
      <c r="E249" s="290">
        <f t="shared" si="69"/>
        <v>0</v>
      </c>
      <c r="F249" s="290">
        <f t="shared" si="69"/>
        <v>190849571</v>
      </c>
      <c r="G249" s="290">
        <f>G246-G247-G248</f>
        <v>-85330526</v>
      </c>
      <c r="H249" s="290">
        <f t="shared" si="69"/>
        <v>0</v>
      </c>
      <c r="I249" s="290">
        <f t="shared" si="69"/>
        <v>0</v>
      </c>
      <c r="J249" s="290">
        <f t="shared" si="69"/>
        <v>-85330526</v>
      </c>
      <c r="K249" s="90"/>
      <c r="L249" s="338" t="s">
        <v>34</v>
      </c>
      <c r="M249" s="340"/>
      <c r="N249" s="86"/>
    </row>
    <row r="250" spans="1:14" ht="15" outlineLevel="1">
      <c r="A250" s="206">
        <v>70</v>
      </c>
      <c r="B250" s="124" t="s">
        <v>1080</v>
      </c>
      <c r="C250" s="439">
        <f>C249/2875000</f>
        <v>66.38245947826087</v>
      </c>
      <c r="D250" s="290"/>
      <c r="E250" s="290"/>
      <c r="F250" s="439">
        <f>F249/2875000</f>
        <v>66.38245947826087</v>
      </c>
      <c r="G250" s="439">
        <f>G249/2875000</f>
        <v>-29.68018295652174</v>
      </c>
      <c r="H250" s="290"/>
      <c r="I250" s="290"/>
      <c r="J250" s="439">
        <f>G250</f>
        <v>-29.68018295652174</v>
      </c>
      <c r="K250" s="90"/>
      <c r="L250" s="338"/>
      <c r="M250" s="340"/>
      <c r="N250" s="86"/>
    </row>
    <row r="251" spans="1:14" ht="15.75" outlineLevel="1" thickBot="1">
      <c r="A251" s="221"/>
      <c r="B251" s="222"/>
      <c r="C251" s="299"/>
      <c r="D251" s="299"/>
      <c r="E251" s="299"/>
      <c r="F251" s="299"/>
      <c r="G251" s="299"/>
      <c r="H251" s="315"/>
      <c r="I251" s="315"/>
      <c r="J251" s="299"/>
      <c r="K251" s="42"/>
      <c r="L251" s="338" t="s">
        <v>1254</v>
      </c>
      <c r="M251" s="340"/>
      <c r="N251" s="86"/>
    </row>
    <row r="252" spans="1:14" ht="15">
      <c r="A252" s="123"/>
      <c r="C252" s="739"/>
      <c r="F252" s="776"/>
      <c r="J252" s="776"/>
      <c r="L252" s="338"/>
      <c r="M252" s="348"/>
      <c r="N252" s="86"/>
    </row>
    <row r="253" spans="1:14" ht="15">
      <c r="A253" s="123"/>
      <c r="L253" s="338"/>
      <c r="M253" s="348"/>
      <c r="N253" s="86"/>
    </row>
    <row r="254" spans="1:14" ht="15.75">
      <c r="A254" s="284" t="s">
        <v>543</v>
      </c>
      <c r="L254" s="338"/>
      <c r="M254" s="348"/>
      <c r="N254" s="86"/>
    </row>
    <row r="255" spans="1:14" ht="15.75" thickBot="1">
      <c r="A255" s="123"/>
      <c r="C255" s="133">
        <f>C253-C254</f>
        <v>0</v>
      </c>
      <c r="L255" s="338"/>
      <c r="M255" s="348"/>
      <c r="N255" s="86"/>
    </row>
    <row r="256" spans="1:14" ht="15.75" thickTop="1">
      <c r="A256" s="123"/>
      <c r="B256" s="265"/>
      <c r="C256" s="266"/>
      <c r="D256" s="266"/>
      <c r="E256" s="266"/>
      <c r="F256" s="266"/>
      <c r="G256" s="266"/>
      <c r="H256" s="266"/>
      <c r="I256" s="266"/>
      <c r="J256" s="266"/>
      <c r="K256" s="63"/>
      <c r="L256" s="338"/>
      <c r="M256" s="348"/>
      <c r="N256" s="86"/>
    </row>
    <row r="257" spans="1:14" ht="15">
      <c r="A257" s="37"/>
      <c r="B257" s="285" t="s">
        <v>545</v>
      </c>
      <c r="C257" s="282" t="s">
        <v>226</v>
      </c>
      <c r="D257" s="280"/>
      <c r="E257" s="280"/>
      <c r="F257" s="281"/>
      <c r="G257" s="283" t="s">
        <v>1249</v>
      </c>
      <c r="H257" s="280"/>
      <c r="I257" s="280"/>
      <c r="J257" s="281"/>
      <c r="K257" s="327"/>
      <c r="L257" s="338"/>
      <c r="M257" s="348"/>
      <c r="N257" s="86"/>
    </row>
    <row r="258" spans="1:14" ht="15">
      <c r="A258" s="37"/>
      <c r="B258" s="125"/>
      <c r="C258" s="277" t="s">
        <v>380</v>
      </c>
      <c r="D258" s="278" t="s">
        <v>199</v>
      </c>
      <c r="E258" s="278" t="s">
        <v>200</v>
      </c>
      <c r="F258" s="278" t="s">
        <v>381</v>
      </c>
      <c r="G258" s="277" t="s">
        <v>380</v>
      </c>
      <c r="H258" s="278" t="s">
        <v>199</v>
      </c>
      <c r="I258" s="278" t="s">
        <v>200</v>
      </c>
      <c r="J258" s="279" t="s">
        <v>381</v>
      </c>
      <c r="K258" s="122"/>
      <c r="L258" s="338"/>
      <c r="M258" s="348"/>
      <c r="N258" s="86"/>
    </row>
    <row r="259" spans="1:14" ht="15">
      <c r="A259" s="123"/>
      <c r="B259" s="286" t="s">
        <v>979</v>
      </c>
      <c r="C259" s="274">
        <f>C117</f>
        <v>45470369262</v>
      </c>
      <c r="D259" s="270">
        <f aca="true" t="shared" si="70" ref="D259:I259">D117</f>
        <v>0</v>
      </c>
      <c r="E259" s="270">
        <f t="shared" si="70"/>
        <v>0</v>
      </c>
      <c r="F259" s="271">
        <f t="shared" si="70"/>
        <v>45470369262</v>
      </c>
      <c r="G259" s="270">
        <f t="shared" si="70"/>
        <v>50457068172</v>
      </c>
      <c r="H259" s="270">
        <f t="shared" si="70"/>
        <v>0</v>
      </c>
      <c r="I259" s="270">
        <f t="shared" si="70"/>
        <v>0</v>
      </c>
      <c r="J259" s="271">
        <f>J117</f>
        <v>50457068172</v>
      </c>
      <c r="K259" s="122"/>
      <c r="L259" s="338"/>
      <c r="M259" s="348"/>
      <c r="N259" s="86"/>
    </row>
    <row r="260" spans="1:14" ht="15">
      <c r="A260" s="123"/>
      <c r="B260" s="125" t="s">
        <v>544</v>
      </c>
      <c r="C260" s="275">
        <f>C204</f>
        <v>45470369262</v>
      </c>
      <c r="D260" s="122">
        <f aca="true" t="shared" si="71" ref="D260:I260">D204</f>
        <v>0</v>
      </c>
      <c r="E260" s="122">
        <f t="shared" si="71"/>
        <v>0</v>
      </c>
      <c r="F260" s="272">
        <f t="shared" si="71"/>
        <v>45470369262</v>
      </c>
      <c r="G260" s="122">
        <f t="shared" si="71"/>
        <v>50457068172</v>
      </c>
      <c r="H260" s="122">
        <f t="shared" si="71"/>
        <v>0</v>
      </c>
      <c r="I260" s="122">
        <f t="shared" si="71"/>
        <v>0</v>
      </c>
      <c r="J260" s="272">
        <f>J204</f>
        <v>50457068172</v>
      </c>
      <c r="K260" s="122"/>
      <c r="L260" s="338"/>
      <c r="M260" s="348"/>
      <c r="N260" s="86"/>
    </row>
    <row r="261" spans="1:14" ht="15">
      <c r="A261" s="123"/>
      <c r="B261" s="286" t="s">
        <v>546</v>
      </c>
      <c r="C261" s="274">
        <f>C259-C260</f>
        <v>0</v>
      </c>
      <c r="D261" s="270">
        <f>D259+D260</f>
        <v>0</v>
      </c>
      <c r="E261" s="270">
        <f>E259+E260</f>
        <v>0</v>
      </c>
      <c r="F261" s="271">
        <f>F259-F260</f>
        <v>0</v>
      </c>
      <c r="G261" s="270">
        <f>G259-G260</f>
        <v>0</v>
      </c>
      <c r="H261" s="270">
        <f>H259+H260</f>
        <v>0</v>
      </c>
      <c r="I261" s="270">
        <f>I259+I260</f>
        <v>0</v>
      </c>
      <c r="J261" s="271">
        <f>J259-J260</f>
        <v>0</v>
      </c>
      <c r="K261" s="122"/>
      <c r="L261" s="338"/>
      <c r="M261" s="348"/>
      <c r="N261" s="86"/>
    </row>
    <row r="262" spans="1:14" ht="15">
      <c r="A262" s="123"/>
      <c r="B262" s="287"/>
      <c r="C262" s="276" t="str">
        <f>IF(C261=0,"Tốt","Chưa khớp")</f>
        <v>Tốt</v>
      </c>
      <c r="D262" s="1103" t="str">
        <f>IF(D261=E261,"Tốt","Chưa khớp")</f>
        <v>Tốt</v>
      </c>
      <c r="E262" s="1103"/>
      <c r="F262" s="273" t="str">
        <f>IF(F261=0,"Tốt","Chưa khớp")</f>
        <v>Tốt</v>
      </c>
      <c r="G262" s="276" t="str">
        <f>IF(G261=0,"Tốt","Chưa khớp")</f>
        <v>Tốt</v>
      </c>
      <c r="H262" s="1103" t="str">
        <f>IF(H261=I261,"Tốt","Chưa khớp")</f>
        <v>Tốt</v>
      </c>
      <c r="I262" s="1103"/>
      <c r="J262" s="273" t="str">
        <f>IF(J261=0,"Tốt","Chưa khớp")</f>
        <v>Tốt</v>
      </c>
      <c r="K262" s="122"/>
      <c r="L262" s="338"/>
      <c r="M262" s="348"/>
      <c r="N262" s="86"/>
    </row>
    <row r="263" spans="1:14" ht="15">
      <c r="A263" s="123"/>
      <c r="B263" s="37"/>
      <c r="C263" s="122"/>
      <c r="D263" s="122"/>
      <c r="E263" s="122"/>
      <c r="F263" s="122"/>
      <c r="G263" s="122"/>
      <c r="H263" s="122"/>
      <c r="I263" s="122"/>
      <c r="J263" s="122"/>
      <c r="K263" s="122"/>
      <c r="L263" s="338"/>
      <c r="M263" s="348"/>
      <c r="N263" s="86"/>
    </row>
    <row r="264" spans="2:14" ht="15">
      <c r="B264" s="285" t="s">
        <v>549</v>
      </c>
      <c r="C264" s="282" t="s">
        <v>226</v>
      </c>
      <c r="D264" s="280"/>
      <c r="E264" s="280"/>
      <c r="F264" s="281"/>
      <c r="G264" s="283" t="s">
        <v>1249</v>
      </c>
      <c r="H264" s="280"/>
      <c r="I264" s="280"/>
      <c r="J264" s="281"/>
      <c r="K264" s="327"/>
      <c r="L264" s="338"/>
      <c r="M264" s="348"/>
      <c r="N264" s="86"/>
    </row>
    <row r="265" spans="1:14" ht="15">
      <c r="A265" s="123"/>
      <c r="B265" s="125"/>
      <c r="C265" s="277"/>
      <c r="D265" s="278" t="s">
        <v>199</v>
      </c>
      <c r="E265" s="278" t="s">
        <v>200</v>
      </c>
      <c r="F265" s="278"/>
      <c r="G265" s="277"/>
      <c r="H265" s="278" t="s">
        <v>199</v>
      </c>
      <c r="I265" s="278" t="s">
        <v>200</v>
      </c>
      <c r="J265" s="279"/>
      <c r="K265" s="122"/>
      <c r="L265" s="338"/>
      <c r="M265" s="348"/>
      <c r="N265" s="86"/>
    </row>
    <row r="266" spans="1:14" ht="15">
      <c r="A266" s="123"/>
      <c r="B266" s="286" t="s">
        <v>547</v>
      </c>
      <c r="C266" s="274"/>
      <c r="D266" s="270">
        <f>D246</f>
        <v>0</v>
      </c>
      <c r="E266" s="270">
        <f>E246</f>
        <v>0</v>
      </c>
      <c r="F266" s="271"/>
      <c r="G266" s="270"/>
      <c r="H266" s="270">
        <f>H124</f>
        <v>0</v>
      </c>
      <c r="I266" s="270">
        <f>I124</f>
        <v>0</v>
      </c>
      <c r="J266" s="271"/>
      <c r="K266" s="122"/>
      <c r="L266" s="338"/>
      <c r="M266" s="348"/>
      <c r="N266" s="86"/>
    </row>
    <row r="267" spans="1:14" ht="15">
      <c r="A267" s="37"/>
      <c r="B267" s="125" t="s">
        <v>545</v>
      </c>
      <c r="C267" s="275"/>
      <c r="D267" s="122">
        <f>D268+D269</f>
        <v>0</v>
      </c>
      <c r="E267" s="122">
        <f>E268+E269</f>
        <v>0</v>
      </c>
      <c r="F267" s="272"/>
      <c r="G267" s="122"/>
      <c r="H267" s="122">
        <f>H211</f>
        <v>0</v>
      </c>
      <c r="I267" s="122">
        <f>I211</f>
        <v>0</v>
      </c>
      <c r="J267" s="272"/>
      <c r="K267" s="122"/>
      <c r="L267" s="349"/>
      <c r="M267" s="350"/>
      <c r="N267" s="131"/>
    </row>
    <row r="268" spans="1:14" ht="15">
      <c r="A268" s="37"/>
      <c r="B268" s="302" t="s">
        <v>551</v>
      </c>
      <c r="C268" s="303"/>
      <c r="D268" s="304">
        <f>D193</f>
        <v>0</v>
      </c>
      <c r="E268" s="304">
        <f>E193</f>
        <v>0</v>
      </c>
      <c r="F268" s="305"/>
      <c r="G268" s="304"/>
      <c r="H268" s="304">
        <f>H266-H267</f>
        <v>0</v>
      </c>
      <c r="I268" s="304">
        <f>I266-I267</f>
        <v>0</v>
      </c>
      <c r="J268" s="305"/>
      <c r="K268" s="335"/>
      <c r="L268" s="349"/>
      <c r="M268" s="350"/>
      <c r="N268" s="131"/>
    </row>
    <row r="269" spans="1:14" ht="15">
      <c r="A269" s="37"/>
      <c r="B269" s="306" t="s">
        <v>552</v>
      </c>
      <c r="C269" s="307"/>
      <c r="D269" s="308">
        <f>SUMIF('Điều chỉnh'!$C$10:$C$44,421,'Điều chỉnh'!$E$10:$E$44)</f>
        <v>0</v>
      </c>
      <c r="E269" s="723">
        <f>SUMIF('Điều chỉnh'!$D$10:$D$44,421,'Điều chỉnh'!$E$10:$E$44)</f>
        <v>0</v>
      </c>
      <c r="F269" s="309"/>
      <c r="G269" s="307"/>
      <c r="H269" s="308"/>
      <c r="I269" s="308"/>
      <c r="J269" s="309"/>
      <c r="K269" s="335"/>
      <c r="L269" s="349"/>
      <c r="M269" s="350"/>
      <c r="N269" s="131"/>
    </row>
    <row r="270" spans="1:14" ht="15">
      <c r="A270" s="37"/>
      <c r="B270" s="286" t="s">
        <v>546</v>
      </c>
      <c r="C270" s="274">
        <f>C268-C269</f>
        <v>0</v>
      </c>
      <c r="D270" s="270">
        <f>D268+D269</f>
        <v>0</v>
      </c>
      <c r="E270" s="270">
        <f>E268+E269</f>
        <v>0</v>
      </c>
      <c r="F270" s="271">
        <f>F268-F269</f>
        <v>0</v>
      </c>
      <c r="G270" s="270">
        <f>G268-G269</f>
        <v>0</v>
      </c>
      <c r="H270" s="270">
        <f>H268-H269</f>
        <v>0</v>
      </c>
      <c r="I270" s="270">
        <f>I268-I269</f>
        <v>0</v>
      </c>
      <c r="J270" s="271">
        <f>J268-J269</f>
        <v>0</v>
      </c>
      <c r="K270" s="122"/>
      <c r="L270" s="349"/>
      <c r="M270" s="350"/>
      <c r="N270" s="131"/>
    </row>
    <row r="271" spans="1:14" ht="15">
      <c r="A271" s="37"/>
      <c r="B271" s="287"/>
      <c r="C271" s="276"/>
      <c r="D271" s="301"/>
      <c r="E271" s="301"/>
      <c r="F271" s="273"/>
      <c r="G271" s="276"/>
      <c r="H271" s="301"/>
      <c r="I271" s="301"/>
      <c r="J271" s="273"/>
      <c r="K271" s="122"/>
      <c r="L271" s="349"/>
      <c r="M271" s="350"/>
      <c r="N271" s="131"/>
    </row>
    <row r="272" spans="1:14" ht="15">
      <c r="A272" s="37"/>
      <c r="B272" s="37"/>
      <c r="C272" s="122"/>
      <c r="D272" s="122"/>
      <c r="E272" s="122"/>
      <c r="F272" s="122"/>
      <c r="G272" s="122"/>
      <c r="H272" s="122"/>
      <c r="I272" s="122"/>
      <c r="J272" s="122"/>
      <c r="K272" s="122"/>
      <c r="L272" s="349"/>
      <c r="M272" s="350"/>
      <c r="N272" s="131"/>
    </row>
    <row r="273" spans="1:11" ht="15.75" thickBot="1">
      <c r="A273" s="267"/>
      <c r="B273" s="268"/>
      <c r="C273" s="269"/>
      <c r="D273" s="269"/>
      <c r="E273" s="269"/>
      <c r="F273" s="269"/>
      <c r="G273" s="269"/>
      <c r="H273" s="269"/>
      <c r="I273" s="269"/>
      <c r="J273" s="269"/>
      <c r="K273" s="63"/>
    </row>
    <row r="274" ht="15.75" thickTop="1"/>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sheetData>
  <sheetProtection/>
  <autoFilter ref="L6:M251"/>
  <mergeCells count="2">
    <mergeCell ref="H262:I262"/>
    <mergeCell ref="D262:E262"/>
  </mergeCells>
  <dataValidations count="4">
    <dataValidation allowBlank="1" showInputMessage="1" showErrorMessage="1" promptTitle="Chỉ dẫn" prompt="Khai báo N nếu tài khoản tương ứng với khoản mục này có tính chất dư Nợ.&#10;Khai báo C nếu tài khoản tương ứng với khoản mục này có tính chất dư Có.&#10;Nếu tài khoản có thể lưỡng tính thì khai báo theo số dư phổ biến." sqref="L252:L272"/>
    <dataValidation allowBlank="1" showInputMessage="1" showErrorMessage="1" promptTitle="Chỉ dẫn" prompt="x là khoản mục chi tiết, truy vấn số liệu từ Sheet CĐTK;&#10;S là khoản mục tổng, bằng tổng các khoản mục chi tiết của nó;&#10;o là khoản mục ngoài bảng CĐKT;&#10;. là dòng rỗng, không chứa khoản mục nào.&#10;" sqref="L221:L251 L219 L7:L214"/>
    <dataValidation type="list" allowBlank="1" showInputMessage="1" showErrorMessage="1" sqref="N247:N248">
      <formula1>TK_chedo</formula1>
    </dataValidation>
    <dataValidation type="list" allowBlank="1" showInputMessage="1" showErrorMessage="1" sqref="M196:M251 M141:M151 M162:M177 M7:M131 M180:M194 M153 M155:M157">
      <formula1>TK_h.toán</formula1>
    </dataValidation>
  </dataValidations>
  <printOptions horizontalCentered="1"/>
  <pageMargins left="0.25" right="0.25" top="0.5" bottom="0.5" header="0.25" footer="0.25"/>
  <pageSetup horizontalDpi="300" verticalDpi="300" orientation="landscape" paperSize="8" r:id="rId3"/>
  <headerFooter alignWithMargins="0">
    <oddHeader>&amp;C&amp;P/&amp;N</oddHeader>
  </headerFooter>
  <rowBreaks count="3" manualBreakCount="3">
    <brk id="118" max="255" man="1"/>
    <brk id="205" max="255" man="1"/>
    <brk id="215" max="255" man="1"/>
  </rowBreaks>
  <legacyDrawing r:id="rId2"/>
</worksheet>
</file>

<file path=xl/worksheets/sheet6.xml><?xml version="1.0" encoding="utf-8"?>
<worksheet xmlns="http://schemas.openxmlformats.org/spreadsheetml/2006/main" xmlns:r="http://schemas.openxmlformats.org/officeDocument/2006/relationships">
  <sheetPr>
    <tabColor indexed="12"/>
  </sheetPr>
  <dimension ref="A1:BZ368"/>
  <sheetViews>
    <sheetView showZeros="0" view="pageBreakPreview" zoomScaleSheetLayoutView="100" zoomScalePageLayoutView="0" workbookViewId="0" topLeftCell="B219">
      <selection activeCell="W239" sqref="W239"/>
    </sheetView>
  </sheetViews>
  <sheetFormatPr defaultColWidth="2.57421875" defaultRowHeight="15" outlineLevelRow="1" outlineLevelCol="1"/>
  <cols>
    <col min="1" max="1" width="4.00390625" style="48" hidden="1" customWidth="1"/>
    <col min="2" max="2" width="3.00390625" style="50" customWidth="1" outlineLevel="1"/>
    <col min="3" max="3" width="1.1484375" style="50" customWidth="1" outlineLevel="1"/>
    <col min="4" max="12" width="2.57421875" style="48" customWidth="1" outlineLevel="1"/>
    <col min="13" max="13" width="2.8515625" style="48" customWidth="1" outlineLevel="1"/>
    <col min="14" max="14" width="5.00390625" style="48" customWidth="1" outlineLevel="1"/>
    <col min="15" max="15" width="7.8515625" style="48" customWidth="1" outlineLevel="1"/>
    <col min="16" max="16" width="1.28515625" style="48" hidden="1" customWidth="1" outlineLevel="1"/>
    <col min="17" max="17" width="0.42578125" style="48" hidden="1" customWidth="1" outlineLevel="1"/>
    <col min="18" max="18" width="6.140625" style="48" customWidth="1" outlineLevel="1"/>
    <col min="19" max="19" width="5.140625" style="48" customWidth="1" outlineLevel="1"/>
    <col min="20" max="20" width="1.1484375" style="48" customWidth="1" outlineLevel="1"/>
    <col min="21" max="21" width="1.57421875" style="48" customWidth="1" outlineLevel="1"/>
    <col min="22" max="22" width="0.5625" style="48" customWidth="1" outlineLevel="1"/>
    <col min="23" max="23" width="0.9921875" style="49" hidden="1" customWidth="1" outlineLevel="1"/>
    <col min="24" max="27" width="2.57421875" style="49" customWidth="1" outlineLevel="1"/>
    <col min="28" max="28" width="4.7109375" style="49" customWidth="1" outlineLevel="1"/>
    <col min="29" max="29" width="2.28125" style="48" customWidth="1" outlineLevel="1"/>
    <col min="30" max="30" width="0.9921875" style="49" hidden="1" customWidth="1" outlineLevel="1"/>
    <col min="31" max="31" width="0.9921875" style="48" customWidth="1" outlineLevel="1"/>
    <col min="32" max="35" width="2.57421875" style="48" customWidth="1" outlineLevel="1"/>
    <col min="36" max="36" width="3.421875" style="48" customWidth="1" outlineLevel="1"/>
    <col min="37" max="37" width="2.57421875" style="48" customWidth="1" outlineLevel="1"/>
    <col min="38" max="38" width="1.1484375" style="47" hidden="1" customWidth="1"/>
    <col min="39" max="39" width="3.00390625" style="50" hidden="1" customWidth="1" outlineLevel="1"/>
    <col min="40" max="40" width="1.1484375" style="50" hidden="1" customWidth="1" outlineLevel="1"/>
    <col min="41" max="58" width="2.57421875" style="48" hidden="1" customWidth="1" outlineLevel="1"/>
    <col min="59" max="64" width="2.57421875" style="49" hidden="1" customWidth="1" outlineLevel="1"/>
    <col min="65" max="65" width="2.57421875" style="48" hidden="1" customWidth="1" outlineLevel="1"/>
    <col min="66" max="66" width="2.57421875" style="49" hidden="1" customWidth="1" outlineLevel="1"/>
    <col min="67" max="73" width="2.57421875" style="48" hidden="1" customWidth="1" outlineLevel="1"/>
    <col min="74" max="74" width="1.7109375" style="48" customWidth="1" collapsed="1"/>
    <col min="75" max="75" width="19.7109375" style="141" customWidth="1"/>
    <col min="76" max="76" width="14.140625" style="141" customWidth="1"/>
    <col min="77" max="78" width="14.7109375" style="47" bestFit="1" customWidth="1"/>
    <col min="79" max="16384" width="2.57421875" style="47" customWidth="1"/>
  </cols>
  <sheetData>
    <row r="1" spans="1:76" s="10" customFormat="1" ht="15">
      <c r="A1" s="679"/>
      <c r="B1" s="816" t="str">
        <f>'Danh mục'!B3</f>
        <v>CÔNG TY CP ĐẦU TƯ THIẾT BỊ VÀ XÂY LẮP ĐIỆN THIÊN TRƯỜNG</v>
      </c>
      <c r="C1" s="680"/>
      <c r="D1" s="680"/>
      <c r="E1" s="680"/>
      <c r="F1" s="680"/>
      <c r="G1" s="680"/>
      <c r="H1" s="680"/>
      <c r="I1" s="680"/>
      <c r="J1" s="680"/>
      <c r="K1" s="680"/>
      <c r="L1" s="680"/>
      <c r="M1" s="680"/>
      <c r="N1" s="680"/>
      <c r="O1" s="680"/>
      <c r="P1" s="680"/>
      <c r="Q1" s="680"/>
      <c r="R1" s="680"/>
      <c r="S1" s="680"/>
      <c r="T1" s="680"/>
      <c r="U1" s="680"/>
      <c r="V1" s="680"/>
      <c r="W1" s="681"/>
      <c r="X1" s="681"/>
      <c r="Y1" s="913" t="s">
        <v>1447</v>
      </c>
      <c r="Z1" s="913"/>
      <c r="AA1" s="913"/>
      <c r="AB1" s="913"/>
      <c r="AC1" s="913"/>
      <c r="AD1" s="913"/>
      <c r="AE1" s="913"/>
      <c r="AF1" s="913"/>
      <c r="AG1" s="913"/>
      <c r="AH1" s="913"/>
      <c r="AL1" s="837"/>
      <c r="AM1" s="57" t="str">
        <f>'Danh mục'!$D$3</f>
        <v>ABC JSC</v>
      </c>
      <c r="AN1" s="38"/>
      <c r="AO1" s="38"/>
      <c r="AP1" s="38"/>
      <c r="AQ1" s="38"/>
      <c r="AR1" s="38"/>
      <c r="AS1" s="38"/>
      <c r="AT1" s="38"/>
      <c r="AU1" s="38"/>
      <c r="AV1" s="38"/>
      <c r="AW1" s="38"/>
      <c r="AX1" s="38"/>
      <c r="AY1" s="38"/>
      <c r="AZ1" s="38"/>
      <c r="BA1" s="38"/>
      <c r="BB1" s="38"/>
      <c r="BC1" s="38"/>
      <c r="BD1" s="38"/>
      <c r="BE1" s="38"/>
      <c r="BF1" s="38"/>
      <c r="BG1" s="37"/>
      <c r="BH1" s="37"/>
      <c r="BI1" s="37"/>
      <c r="BJ1" s="37"/>
      <c r="BK1" s="37"/>
      <c r="BL1" s="37"/>
      <c r="BM1" s="37"/>
      <c r="BN1" s="37"/>
      <c r="BO1" s="37"/>
      <c r="BP1" s="43"/>
      <c r="BQ1" s="37"/>
      <c r="BR1" s="37"/>
      <c r="BS1" s="37"/>
      <c r="BT1" s="37"/>
      <c r="BU1" s="90" t="s">
        <v>555</v>
      </c>
      <c r="BV1" s="90"/>
      <c r="BW1" s="181"/>
      <c r="BX1" s="182"/>
    </row>
    <row r="2" spans="1:76" s="10" customFormat="1" ht="13.5" customHeight="1">
      <c r="A2" s="815"/>
      <c r="B2" s="915" t="str">
        <f>'Danh mục'!B4</f>
        <v>Địa chỉ: Lô số 55 đường N2 cụm CN An Xá, tp Nam Định, tỉnh Nam Định</v>
      </c>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916"/>
      <c r="AF2" s="916"/>
      <c r="AG2" s="916"/>
      <c r="AH2" s="916"/>
      <c r="AI2" s="916"/>
      <c r="AJ2" s="916"/>
      <c r="AK2" s="917" t="str">
        <f>'Danh mục'!B5</f>
        <v>Cho kỳ kế toán từ ngày 01/01/2014 đến ngày 30/06/2014</v>
      </c>
      <c r="AL2" s="815"/>
      <c r="AM2" s="63" t="str">
        <f>'Danh mục'!$D$4</f>
        <v>XYZ street, Hanoi</v>
      </c>
      <c r="AN2" s="38"/>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43"/>
      <c r="BQ2" s="37"/>
      <c r="BR2" s="37"/>
      <c r="BS2" s="37"/>
      <c r="BT2" s="37"/>
      <c r="BU2" s="42" t="str">
        <f>'Danh mục'!$D$5</f>
        <v>for the fiscal year ended 31 December 2008</v>
      </c>
      <c r="BV2" s="42"/>
      <c r="BW2" s="181"/>
      <c r="BX2" s="181"/>
    </row>
    <row r="3" spans="1:76" s="10" customFormat="1" ht="19.5" customHeight="1">
      <c r="A3" s="37"/>
      <c r="B3" s="38"/>
      <c r="C3" s="38"/>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M3" s="38"/>
      <c r="AN3" s="38"/>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143"/>
      <c r="BX3" s="143"/>
    </row>
    <row r="4" spans="1:76" s="10" customFormat="1" ht="18.75" outlineLevel="1">
      <c r="A4" s="37"/>
      <c r="B4" s="226" t="s">
        <v>1381</v>
      </c>
      <c r="C4" s="70"/>
      <c r="D4" s="70"/>
      <c r="E4" s="72"/>
      <c r="F4" s="72"/>
      <c r="G4" s="72"/>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M4" s="226" t="s">
        <v>493</v>
      </c>
      <c r="AN4" s="70"/>
      <c r="AO4" s="70"/>
      <c r="AP4" s="72"/>
      <c r="AQ4" s="72"/>
      <c r="AR4" s="72"/>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143"/>
      <c r="BX4" s="143"/>
    </row>
    <row r="5" spans="1:76" s="10" customFormat="1" ht="15" outlineLevel="1">
      <c r="A5" s="37"/>
      <c r="B5" s="73" t="str">
        <f>'Danh mục'!$B$8</f>
        <v>Tại ngày 30 tháng 06 năm 2014</v>
      </c>
      <c r="C5" s="70"/>
      <c r="D5" s="70"/>
      <c r="E5" s="72"/>
      <c r="F5" s="72"/>
      <c r="G5" s="72"/>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M5" s="73" t="s">
        <v>494</v>
      </c>
      <c r="AN5" s="70"/>
      <c r="AO5" s="70"/>
      <c r="AP5" s="72"/>
      <c r="AQ5" s="72"/>
      <c r="AR5" s="72"/>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143"/>
      <c r="BX5" s="143"/>
    </row>
    <row r="6" spans="1:76" s="10" customFormat="1" ht="24.75" customHeight="1" outlineLevel="1">
      <c r="A6" s="37"/>
      <c r="B6" s="37"/>
      <c r="C6" s="37"/>
      <c r="D6" s="37"/>
      <c r="E6" s="43"/>
      <c r="F6" s="43"/>
      <c r="G6" s="43"/>
      <c r="H6" s="37"/>
      <c r="I6" s="37"/>
      <c r="J6" s="37"/>
      <c r="K6" s="37"/>
      <c r="L6" s="37"/>
      <c r="M6" s="37"/>
      <c r="N6" s="37"/>
      <c r="O6" s="37"/>
      <c r="P6" s="37"/>
      <c r="Q6" s="37"/>
      <c r="R6" s="37"/>
      <c r="S6" s="37"/>
      <c r="T6" s="37"/>
      <c r="U6" s="37"/>
      <c r="V6" s="37"/>
      <c r="W6" s="37"/>
      <c r="X6" s="37"/>
      <c r="Y6" s="37"/>
      <c r="Z6" s="37"/>
      <c r="AA6" s="37"/>
      <c r="AB6" s="37"/>
      <c r="AD6" s="37"/>
      <c r="AE6" s="37"/>
      <c r="AF6" s="37"/>
      <c r="AG6" s="37"/>
      <c r="AH6" s="37"/>
      <c r="AI6" s="37"/>
      <c r="AJ6" s="37"/>
      <c r="AK6" s="374" t="s">
        <v>1034</v>
      </c>
      <c r="AM6" s="37"/>
      <c r="AN6" s="37"/>
      <c r="AO6" s="37"/>
      <c r="AP6" s="43"/>
      <c r="AQ6" s="43"/>
      <c r="AR6" s="43"/>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143"/>
      <c r="BX6" s="143"/>
    </row>
    <row r="7" spans="1:76" s="10" customFormat="1" ht="25.5" customHeight="1" outlineLevel="1">
      <c r="A7" s="368" t="s">
        <v>955</v>
      </c>
      <c r="B7" s="369"/>
      <c r="C7" s="370"/>
      <c r="D7" s="371"/>
      <c r="E7" s="370"/>
      <c r="F7" s="372"/>
      <c r="G7" s="373" t="s">
        <v>1166</v>
      </c>
      <c r="I7" s="370"/>
      <c r="J7" s="370"/>
      <c r="K7" s="370"/>
      <c r="L7" s="370"/>
      <c r="M7" s="370"/>
      <c r="N7" s="370"/>
      <c r="O7" s="370"/>
      <c r="P7" s="370"/>
      <c r="Q7" s="370"/>
      <c r="R7" s="750" t="s">
        <v>955</v>
      </c>
      <c r="S7" s="1119" t="s">
        <v>1033</v>
      </c>
      <c r="T7" s="1120"/>
      <c r="U7" s="1120"/>
      <c r="V7" s="37"/>
      <c r="W7" s="1136" t="str">
        <f>'Danh mục'!$B$17</f>
        <v>Số cuối kỳ</v>
      </c>
      <c r="X7" s="1136"/>
      <c r="Y7" s="1136"/>
      <c r="Z7" s="1136"/>
      <c r="AA7" s="1136"/>
      <c r="AB7" s="1136"/>
      <c r="AC7" s="1136"/>
      <c r="AD7" s="370"/>
      <c r="AE7" s="1136" t="str">
        <f>'Danh mục'!$B$19</f>
        <v>Số đầu năm</v>
      </c>
      <c r="AF7" s="1136"/>
      <c r="AG7" s="1136"/>
      <c r="AH7" s="1136"/>
      <c r="AI7" s="1136"/>
      <c r="AJ7" s="1136"/>
      <c r="AK7" s="1136"/>
      <c r="AM7" s="57" t="s">
        <v>453</v>
      </c>
      <c r="AN7" s="37"/>
      <c r="AO7" s="38"/>
      <c r="AP7" s="37"/>
      <c r="AQ7" s="61"/>
      <c r="AR7" s="37"/>
      <c r="AS7" s="37"/>
      <c r="AT7" s="37"/>
      <c r="AU7" s="37"/>
      <c r="AV7" s="37"/>
      <c r="AW7" s="37"/>
      <c r="AX7" s="37"/>
      <c r="AY7" s="37"/>
      <c r="AZ7" s="37"/>
      <c r="BA7" s="37"/>
      <c r="BB7" s="37"/>
      <c r="BC7" s="1141" t="s">
        <v>495</v>
      </c>
      <c r="BD7" s="1142"/>
      <c r="BE7" s="1142"/>
      <c r="BF7" s="37"/>
      <c r="BG7" s="1080" t="s">
        <v>497</v>
      </c>
      <c r="BH7" s="1080"/>
      <c r="BI7" s="1080"/>
      <c r="BJ7" s="1080"/>
      <c r="BK7" s="1080"/>
      <c r="BL7" s="1080"/>
      <c r="BM7" s="1080"/>
      <c r="BN7" s="37"/>
      <c r="BO7" s="1080" t="s">
        <v>496</v>
      </c>
      <c r="BP7" s="1080"/>
      <c r="BQ7" s="1080"/>
      <c r="BR7" s="1080"/>
      <c r="BS7" s="1080"/>
      <c r="BT7" s="1080"/>
      <c r="BU7" s="1080"/>
      <c r="BV7" s="322"/>
      <c r="BW7" s="143"/>
      <c r="BX7" s="143"/>
    </row>
    <row r="8" spans="1:76" s="10" customFormat="1" ht="11.25" customHeight="1" outlineLevel="1">
      <c r="A8" s="353"/>
      <c r="B8" s="37"/>
      <c r="C8" s="77"/>
      <c r="D8" s="77"/>
      <c r="E8" s="37"/>
      <c r="F8" s="43"/>
      <c r="G8" s="37"/>
      <c r="H8" s="37"/>
      <c r="I8" s="37"/>
      <c r="J8" s="37"/>
      <c r="K8" s="37"/>
      <c r="L8" s="37"/>
      <c r="M8" s="37"/>
      <c r="N8" s="37"/>
      <c r="O8" s="37"/>
      <c r="P8" s="37"/>
      <c r="Q8" s="37"/>
      <c r="R8" s="37"/>
      <c r="S8" s="1113"/>
      <c r="T8" s="1113"/>
      <c r="U8" s="1113"/>
      <c r="V8" s="37"/>
      <c r="W8" s="1078"/>
      <c r="X8" s="1078"/>
      <c r="Y8" s="1078"/>
      <c r="Z8" s="1078"/>
      <c r="AA8" s="1078"/>
      <c r="AB8" s="1078"/>
      <c r="AC8" s="1078"/>
      <c r="AD8" s="37"/>
      <c r="AE8" s="1078"/>
      <c r="AF8" s="1078"/>
      <c r="AG8" s="1078"/>
      <c r="AH8" s="1078"/>
      <c r="AI8" s="1078"/>
      <c r="AJ8" s="1078"/>
      <c r="AK8" s="1078"/>
      <c r="AM8" s="37"/>
      <c r="AN8" s="77"/>
      <c r="AO8" s="77"/>
      <c r="AP8" s="37"/>
      <c r="AQ8" s="43"/>
      <c r="AR8" s="37"/>
      <c r="AS8" s="37"/>
      <c r="AT8" s="37"/>
      <c r="AU8" s="37"/>
      <c r="AV8" s="37"/>
      <c r="AW8" s="37"/>
      <c r="AX8" s="37"/>
      <c r="AY8" s="37"/>
      <c r="AZ8" s="37"/>
      <c r="BA8" s="37"/>
      <c r="BB8" s="37"/>
      <c r="BC8" s="1143"/>
      <c r="BD8" s="1143"/>
      <c r="BE8" s="1143"/>
      <c r="BF8" s="37"/>
      <c r="BG8" s="1144"/>
      <c r="BH8" s="1144"/>
      <c r="BI8" s="1144"/>
      <c r="BJ8" s="1144"/>
      <c r="BK8" s="1144"/>
      <c r="BL8" s="1144"/>
      <c r="BM8" s="1144"/>
      <c r="BN8" s="37"/>
      <c r="BO8" s="1144"/>
      <c r="BP8" s="1144"/>
      <c r="BQ8" s="1144"/>
      <c r="BR8" s="1144"/>
      <c r="BS8" s="1144"/>
      <c r="BT8" s="1144"/>
      <c r="BU8" s="1144"/>
      <c r="BV8" s="43"/>
      <c r="BW8" s="143"/>
      <c r="BX8" s="143"/>
    </row>
    <row r="9" spans="1:76" s="10" customFormat="1" ht="15" outlineLevel="1">
      <c r="A9" s="362">
        <v>100</v>
      </c>
      <c r="B9" s="57" t="s">
        <v>145</v>
      </c>
      <c r="C9" s="77"/>
      <c r="D9" s="77"/>
      <c r="E9" s="37"/>
      <c r="F9" s="43"/>
      <c r="G9" s="37"/>
      <c r="H9" s="37"/>
      <c r="I9" s="37"/>
      <c r="J9" s="37"/>
      <c r="K9" s="37"/>
      <c r="L9" s="37"/>
      <c r="M9" s="37"/>
      <c r="N9" s="37"/>
      <c r="O9" s="37"/>
      <c r="P9" s="37"/>
      <c r="Q9" s="37"/>
      <c r="R9" s="38">
        <v>100</v>
      </c>
      <c r="S9" s="1113"/>
      <c r="T9" s="1113"/>
      <c r="U9" s="1113"/>
      <c r="V9" s="37"/>
      <c r="W9" s="1121">
        <f>IF(ISBLANK($A9)=FALSE,VLOOKUP($A9,'Tổng hợp'!$A:$J,'Tổng hợp'!$F$8,0),0)</f>
        <v>34490169868</v>
      </c>
      <c r="X9" s="1121"/>
      <c r="Y9" s="1121"/>
      <c r="Z9" s="1121"/>
      <c r="AA9" s="1121"/>
      <c r="AB9" s="1121"/>
      <c r="AC9" s="1121"/>
      <c r="AD9" s="415"/>
      <c r="AE9" s="1121">
        <f>IF(ISBLANK($A9)=FALSE,VLOOKUP($A9,'Tổng hợp'!$A:$J,'Tổng hợp'!$J$8,0),0)</f>
        <v>39073962096</v>
      </c>
      <c r="AF9" s="1121"/>
      <c r="AG9" s="1121"/>
      <c r="AH9" s="1121"/>
      <c r="AI9" s="1121"/>
      <c r="AJ9" s="1121"/>
      <c r="AK9" s="1121"/>
      <c r="AM9" s="57" t="s">
        <v>766</v>
      </c>
      <c r="AN9" s="77"/>
      <c r="AO9" s="77"/>
      <c r="AP9" s="37"/>
      <c r="AQ9" s="43"/>
      <c r="AR9" s="37"/>
      <c r="AS9" s="37"/>
      <c r="AT9" s="37"/>
      <c r="AU9" s="37"/>
      <c r="AV9" s="37"/>
      <c r="AW9" s="37"/>
      <c r="AX9" s="37"/>
      <c r="AY9" s="37"/>
      <c r="AZ9" s="37"/>
      <c r="BA9" s="37"/>
      <c r="BB9" s="37"/>
      <c r="BC9" s="1113"/>
      <c r="BD9" s="1113"/>
      <c r="BE9" s="1113"/>
      <c r="BF9" s="37"/>
      <c r="BG9" s="1078"/>
      <c r="BH9" s="1078"/>
      <c r="BI9" s="1078"/>
      <c r="BJ9" s="1078"/>
      <c r="BK9" s="1078"/>
      <c r="BL9" s="1078"/>
      <c r="BM9" s="1078"/>
      <c r="BN9" s="37"/>
      <c r="BO9" s="1078"/>
      <c r="BP9" s="1078"/>
      <c r="BQ9" s="1078"/>
      <c r="BR9" s="1078"/>
      <c r="BS9" s="1078"/>
      <c r="BT9" s="1078"/>
      <c r="BU9" s="1078"/>
      <c r="BV9" s="43"/>
      <c r="BW9" s="143"/>
      <c r="BX9" s="143"/>
    </row>
    <row r="10" spans="1:76" s="10" customFormat="1" ht="15.75" customHeight="1" outlineLevel="1">
      <c r="A10" s="362"/>
      <c r="B10" s="240"/>
      <c r="C10" s="77"/>
      <c r="D10" s="77"/>
      <c r="E10" s="37"/>
      <c r="F10" s="43"/>
      <c r="G10" s="37"/>
      <c r="H10" s="37"/>
      <c r="I10" s="37"/>
      <c r="J10" s="37"/>
      <c r="K10" s="37"/>
      <c r="L10" s="37"/>
      <c r="M10" s="37"/>
      <c r="N10" s="37"/>
      <c r="O10" s="37"/>
      <c r="P10" s="37"/>
      <c r="Q10" s="37"/>
      <c r="R10" s="37"/>
      <c r="S10" s="1113"/>
      <c r="T10" s="1113"/>
      <c r="U10" s="1113"/>
      <c r="V10" s="37"/>
      <c r="W10" s="1105"/>
      <c r="X10" s="1105"/>
      <c r="Y10" s="1105"/>
      <c r="Z10" s="1105"/>
      <c r="AA10" s="1105"/>
      <c r="AB10" s="1105"/>
      <c r="AC10" s="1105"/>
      <c r="AD10" s="415"/>
      <c r="AE10" s="1105"/>
      <c r="AF10" s="1105"/>
      <c r="AG10" s="1105"/>
      <c r="AH10" s="1105"/>
      <c r="AI10" s="1105"/>
      <c r="AJ10" s="1105"/>
      <c r="AK10" s="1105"/>
      <c r="AM10" s="240"/>
      <c r="AN10" s="77"/>
      <c r="AO10" s="77"/>
      <c r="AP10" s="37"/>
      <c r="AQ10" s="43"/>
      <c r="AR10" s="37"/>
      <c r="AS10" s="37"/>
      <c r="AT10" s="37"/>
      <c r="AU10" s="37"/>
      <c r="AV10" s="37"/>
      <c r="AW10" s="37"/>
      <c r="AX10" s="37"/>
      <c r="AY10" s="37"/>
      <c r="AZ10" s="37"/>
      <c r="BA10" s="37"/>
      <c r="BB10" s="37"/>
      <c r="BC10" s="1113"/>
      <c r="BD10" s="1113"/>
      <c r="BE10" s="1113"/>
      <c r="BF10" s="37"/>
      <c r="BG10" s="1078"/>
      <c r="BH10" s="1078"/>
      <c r="BI10" s="1078"/>
      <c r="BJ10" s="1078"/>
      <c r="BK10" s="1078"/>
      <c r="BL10" s="1078"/>
      <c r="BM10" s="1078"/>
      <c r="BN10" s="37"/>
      <c r="BO10" s="1078"/>
      <c r="BP10" s="1078"/>
      <c r="BQ10" s="1078"/>
      <c r="BR10" s="1078"/>
      <c r="BS10" s="1078"/>
      <c r="BT10" s="1078"/>
      <c r="BU10" s="1078"/>
      <c r="BV10" s="43"/>
      <c r="BW10" s="143"/>
      <c r="BX10" s="143"/>
    </row>
    <row r="11" spans="1:76" s="10" customFormat="1" ht="15" outlineLevel="1">
      <c r="A11" s="362">
        <v>110</v>
      </c>
      <c r="B11" s="241" t="s">
        <v>194</v>
      </c>
      <c r="C11" s="77"/>
      <c r="D11" s="77"/>
      <c r="E11" s="37"/>
      <c r="F11" s="43"/>
      <c r="G11" s="37"/>
      <c r="H11" s="37"/>
      <c r="I11" s="37"/>
      <c r="J11" s="37"/>
      <c r="K11" s="37"/>
      <c r="L11" s="37"/>
      <c r="M11" s="37"/>
      <c r="N11" s="37"/>
      <c r="O11" s="37"/>
      <c r="P11" s="37"/>
      <c r="Q11" s="37"/>
      <c r="R11" s="38">
        <v>110</v>
      </c>
      <c r="S11" s="1113"/>
      <c r="T11" s="1113"/>
      <c r="U11" s="1113"/>
      <c r="V11" s="37"/>
      <c r="W11" s="1121">
        <f>IF(ISBLANK($A11)=FALSE,VLOOKUP($A11,'Tổng hợp'!$A:$J,'Tổng hợp'!$F$8,0),0)</f>
        <v>807895454</v>
      </c>
      <c r="X11" s="1121"/>
      <c r="Y11" s="1121"/>
      <c r="Z11" s="1121"/>
      <c r="AA11" s="1121"/>
      <c r="AB11" s="1121"/>
      <c r="AC11" s="1121"/>
      <c r="AD11" s="415"/>
      <c r="AE11" s="1121">
        <f>IF(ISBLANK($A11)=FALSE,VLOOKUP($A11,'Tổng hợp'!$A:$J,'Tổng hợp'!$J$8,0),0)</f>
        <v>3270748608</v>
      </c>
      <c r="AF11" s="1121"/>
      <c r="AG11" s="1121"/>
      <c r="AH11" s="1121"/>
      <c r="AI11" s="1121"/>
      <c r="AJ11" s="1121"/>
      <c r="AK11" s="1121"/>
      <c r="AM11" s="241" t="s">
        <v>767</v>
      </c>
      <c r="AN11" s="77"/>
      <c r="AO11" s="77"/>
      <c r="AP11" s="37"/>
      <c r="AQ11" s="43"/>
      <c r="AR11" s="37"/>
      <c r="AS11" s="37"/>
      <c r="AT11" s="37"/>
      <c r="AU11" s="37"/>
      <c r="AV11" s="37"/>
      <c r="AW11" s="37"/>
      <c r="AX11" s="37"/>
      <c r="AY11" s="37"/>
      <c r="AZ11" s="37"/>
      <c r="BA11" s="37"/>
      <c r="BB11" s="37"/>
      <c r="BC11" s="1113"/>
      <c r="BD11" s="1113"/>
      <c r="BE11" s="1113"/>
      <c r="BF11" s="37"/>
      <c r="BG11" s="1078"/>
      <c r="BH11" s="1078"/>
      <c r="BI11" s="1078"/>
      <c r="BJ11" s="1078"/>
      <c r="BK11" s="1078"/>
      <c r="BL11" s="1078"/>
      <c r="BM11" s="1078"/>
      <c r="BN11" s="37"/>
      <c r="BO11" s="1078"/>
      <c r="BP11" s="1078"/>
      <c r="BQ11" s="1078"/>
      <c r="BR11" s="1078"/>
      <c r="BS11" s="1078"/>
      <c r="BT11" s="1078"/>
      <c r="BU11" s="1078"/>
      <c r="BV11" s="43"/>
      <c r="BW11" s="143"/>
      <c r="BX11" s="143"/>
    </row>
    <row r="12" spans="1:76" s="10" customFormat="1" ht="18" customHeight="1" outlineLevel="1">
      <c r="A12" s="362">
        <v>111</v>
      </c>
      <c r="B12" s="190" t="s">
        <v>382</v>
      </c>
      <c r="C12" s="77"/>
      <c r="D12" s="77"/>
      <c r="E12" s="37"/>
      <c r="F12" s="43"/>
      <c r="G12" s="37"/>
      <c r="H12" s="37"/>
      <c r="I12" s="37"/>
      <c r="J12" s="37"/>
      <c r="K12" s="37"/>
      <c r="L12" s="37"/>
      <c r="M12" s="37"/>
      <c r="N12" s="37"/>
      <c r="O12" s="37"/>
      <c r="P12" s="37"/>
      <c r="Q12" s="37"/>
      <c r="R12" s="37">
        <v>111</v>
      </c>
      <c r="S12" s="1122" t="s">
        <v>1285</v>
      </c>
      <c r="T12" s="1122"/>
      <c r="U12" s="1122"/>
      <c r="V12" s="37"/>
      <c r="W12" s="1105">
        <f>IF(ISBLANK($A12)=FALSE,VLOOKUP($A12,'Tổng hợp'!$A:$J,'Tổng hợp'!$F$8,0),0)</f>
        <v>807895454</v>
      </c>
      <c r="X12" s="1105"/>
      <c r="Y12" s="1105"/>
      <c r="Z12" s="1105"/>
      <c r="AA12" s="1105"/>
      <c r="AB12" s="1105"/>
      <c r="AC12" s="1105"/>
      <c r="AD12" s="415"/>
      <c r="AE12" s="1105">
        <f>IF(ISBLANK($A12)=FALSE,VLOOKUP($A12,'Tổng hợp'!$A:$J,'Tổng hợp'!$J$8,0),0)</f>
        <v>3270748608</v>
      </c>
      <c r="AF12" s="1105"/>
      <c r="AG12" s="1105"/>
      <c r="AH12" s="1105"/>
      <c r="AI12" s="1105"/>
      <c r="AJ12" s="1105"/>
      <c r="AK12" s="1105"/>
      <c r="AM12" s="190" t="s">
        <v>454</v>
      </c>
      <c r="AN12" s="77"/>
      <c r="AO12" s="77"/>
      <c r="AP12" s="37"/>
      <c r="AQ12" s="43"/>
      <c r="AR12" s="37"/>
      <c r="AS12" s="37"/>
      <c r="AT12" s="37"/>
      <c r="AU12" s="37"/>
      <c r="AV12" s="37"/>
      <c r="AW12" s="37"/>
      <c r="AX12" s="37"/>
      <c r="AY12" s="37"/>
      <c r="AZ12" s="37"/>
      <c r="BA12" s="37"/>
      <c r="BB12" s="37"/>
      <c r="BC12" s="1122">
        <v>1</v>
      </c>
      <c r="BD12" s="1122"/>
      <c r="BE12" s="1122"/>
      <c r="BF12" s="37"/>
      <c r="BG12" s="1078"/>
      <c r="BH12" s="1078"/>
      <c r="BI12" s="1078"/>
      <c r="BJ12" s="1078"/>
      <c r="BK12" s="1078"/>
      <c r="BL12" s="1078"/>
      <c r="BM12" s="1078"/>
      <c r="BN12" s="37"/>
      <c r="BO12" s="1078"/>
      <c r="BP12" s="1078"/>
      <c r="BQ12" s="1078"/>
      <c r="BR12" s="1078"/>
      <c r="BS12" s="1078"/>
      <c r="BT12" s="1078"/>
      <c r="BU12" s="1078"/>
      <c r="BV12" s="43"/>
      <c r="BW12" s="143"/>
      <c r="BX12" s="143"/>
    </row>
    <row r="13" spans="1:76" s="10" customFormat="1" ht="18" customHeight="1" outlineLevel="1">
      <c r="A13" s="362">
        <v>112</v>
      </c>
      <c r="B13" s="190" t="s">
        <v>146</v>
      </c>
      <c r="C13" s="77"/>
      <c r="D13" s="77"/>
      <c r="E13" s="37"/>
      <c r="F13" s="43"/>
      <c r="G13" s="37"/>
      <c r="H13" s="37"/>
      <c r="I13" s="37"/>
      <c r="J13" s="37"/>
      <c r="K13" s="37"/>
      <c r="L13" s="37"/>
      <c r="M13" s="37"/>
      <c r="N13" s="37"/>
      <c r="O13" s="37"/>
      <c r="P13" s="37"/>
      <c r="Q13" s="37"/>
      <c r="R13" s="37">
        <v>112</v>
      </c>
      <c r="S13" s="1122"/>
      <c r="T13" s="1122"/>
      <c r="U13" s="1122"/>
      <c r="V13" s="37"/>
      <c r="W13" s="1105">
        <f>IF(ISBLANK($A13)=FALSE,VLOOKUP($A13,'Tổng hợp'!$A:$J,'Tổng hợp'!$F$8,0),0)</f>
        <v>0</v>
      </c>
      <c r="X13" s="1105"/>
      <c r="Y13" s="1105"/>
      <c r="Z13" s="1105"/>
      <c r="AA13" s="1105"/>
      <c r="AB13" s="1105"/>
      <c r="AC13" s="1105"/>
      <c r="AD13" s="415"/>
      <c r="AE13" s="1105">
        <f>IF(ISBLANK($A13)=FALSE,VLOOKUP($A13,'Tổng hợp'!$A:$J,'Tổng hợp'!$J$8,0),0)</f>
        <v>0</v>
      </c>
      <c r="AF13" s="1105"/>
      <c r="AG13" s="1105"/>
      <c r="AH13" s="1105"/>
      <c r="AI13" s="1105"/>
      <c r="AJ13" s="1105"/>
      <c r="AK13" s="1105"/>
      <c r="AM13" s="190" t="s">
        <v>455</v>
      </c>
      <c r="AN13" s="77"/>
      <c r="AO13" s="77"/>
      <c r="AP13" s="37"/>
      <c r="AQ13" s="43"/>
      <c r="AR13" s="37"/>
      <c r="AS13" s="37"/>
      <c r="AT13" s="37"/>
      <c r="AU13" s="37"/>
      <c r="AV13" s="37"/>
      <c r="AW13" s="37"/>
      <c r="AX13" s="37"/>
      <c r="AY13" s="37"/>
      <c r="AZ13" s="37"/>
      <c r="BA13" s="37"/>
      <c r="BB13" s="37"/>
      <c r="BC13" s="1122">
        <v>1</v>
      </c>
      <c r="BD13" s="1122"/>
      <c r="BE13" s="1122"/>
      <c r="BF13" s="37"/>
      <c r="BG13" s="1078"/>
      <c r="BH13" s="1078"/>
      <c r="BI13" s="1078"/>
      <c r="BJ13" s="1078"/>
      <c r="BK13" s="1078"/>
      <c r="BL13" s="1078"/>
      <c r="BM13" s="1078"/>
      <c r="BN13" s="37"/>
      <c r="BO13" s="1078"/>
      <c r="BP13" s="1078"/>
      <c r="BQ13" s="1078"/>
      <c r="BR13" s="1078"/>
      <c r="BS13" s="1078"/>
      <c r="BT13" s="1078"/>
      <c r="BU13" s="1078"/>
      <c r="BV13" s="43"/>
      <c r="BW13" s="143"/>
      <c r="BX13" s="143"/>
    </row>
    <row r="14" spans="1:76" s="10" customFormat="1" ht="11.25" customHeight="1" outlineLevel="1">
      <c r="A14" s="362"/>
      <c r="B14" s="240"/>
      <c r="C14" s="77"/>
      <c r="D14" s="77"/>
      <c r="E14" s="37"/>
      <c r="F14" s="43"/>
      <c r="G14" s="37"/>
      <c r="H14" s="37"/>
      <c r="I14" s="37"/>
      <c r="J14" s="37"/>
      <c r="K14" s="37"/>
      <c r="L14" s="37"/>
      <c r="M14" s="37"/>
      <c r="N14" s="37"/>
      <c r="O14" s="37"/>
      <c r="P14" s="37"/>
      <c r="Q14" s="37"/>
      <c r="R14" s="37"/>
      <c r="S14" s="1113"/>
      <c r="T14" s="1113"/>
      <c r="U14" s="1113"/>
      <c r="V14" s="37"/>
      <c r="W14" s="1105"/>
      <c r="X14" s="1105"/>
      <c r="Y14" s="1105"/>
      <c r="Z14" s="1105"/>
      <c r="AA14" s="1105"/>
      <c r="AB14" s="1105"/>
      <c r="AC14" s="1105"/>
      <c r="AD14" s="415"/>
      <c r="AE14" s="1105"/>
      <c r="AF14" s="1105"/>
      <c r="AG14" s="1105"/>
      <c r="AH14" s="1105"/>
      <c r="AI14" s="1105"/>
      <c r="AJ14" s="1105"/>
      <c r="AK14" s="1105"/>
      <c r="AM14" s="240"/>
      <c r="AN14" s="77"/>
      <c r="AO14" s="77"/>
      <c r="AP14" s="37"/>
      <c r="AQ14" s="43"/>
      <c r="AR14" s="37"/>
      <c r="AS14" s="37"/>
      <c r="AT14" s="37"/>
      <c r="AU14" s="37"/>
      <c r="AV14" s="37"/>
      <c r="AW14" s="37"/>
      <c r="AX14" s="37"/>
      <c r="AY14" s="37"/>
      <c r="AZ14" s="37"/>
      <c r="BA14" s="37"/>
      <c r="BB14" s="37"/>
      <c r="BC14" s="1113"/>
      <c r="BD14" s="1113"/>
      <c r="BE14" s="1113"/>
      <c r="BF14" s="37"/>
      <c r="BG14" s="1078"/>
      <c r="BH14" s="1078"/>
      <c r="BI14" s="1078"/>
      <c r="BJ14" s="1078"/>
      <c r="BK14" s="1078"/>
      <c r="BL14" s="1078"/>
      <c r="BM14" s="1078"/>
      <c r="BN14" s="37"/>
      <c r="BO14" s="1078"/>
      <c r="BP14" s="1078"/>
      <c r="BQ14" s="1078"/>
      <c r="BR14" s="1078"/>
      <c r="BS14" s="1078"/>
      <c r="BT14" s="1078"/>
      <c r="BU14" s="1078"/>
      <c r="BV14" s="43"/>
      <c r="BW14" s="143"/>
      <c r="BX14" s="143"/>
    </row>
    <row r="15" spans="1:76" s="10" customFormat="1" ht="18.75" customHeight="1" outlineLevel="1">
      <c r="A15" s="362">
        <v>120</v>
      </c>
      <c r="B15" s="241" t="s">
        <v>193</v>
      </c>
      <c r="C15" s="77"/>
      <c r="D15" s="77"/>
      <c r="E15" s="37"/>
      <c r="F15" s="43"/>
      <c r="G15" s="37"/>
      <c r="H15" s="37"/>
      <c r="I15" s="37"/>
      <c r="J15" s="37"/>
      <c r="K15" s="37"/>
      <c r="L15" s="37"/>
      <c r="M15" s="37"/>
      <c r="N15" s="37"/>
      <c r="O15" s="37"/>
      <c r="P15" s="37"/>
      <c r="Q15" s="37"/>
      <c r="R15" s="38">
        <v>120</v>
      </c>
      <c r="S15" s="1113" t="s">
        <v>1295</v>
      </c>
      <c r="T15" s="1113"/>
      <c r="U15" s="1113"/>
      <c r="V15" s="37"/>
      <c r="W15" s="1121">
        <f>IF(ISBLANK($A15)=FALSE,VLOOKUP($A15,'Tổng hợp'!$A:$J,'Tổng hợp'!$F$8,0),0)</f>
        <v>0</v>
      </c>
      <c r="X15" s="1121"/>
      <c r="Y15" s="1121"/>
      <c r="Z15" s="1121"/>
      <c r="AA15" s="1121"/>
      <c r="AB15" s="1121"/>
      <c r="AC15" s="1121"/>
      <c r="AD15" s="415"/>
      <c r="AE15" s="1121">
        <f>IF(ISBLANK($A15)=FALSE,VLOOKUP($A15,'Tổng hợp'!$A:$J,'Tổng hợp'!$J$8,0),0)</f>
        <v>0</v>
      </c>
      <c r="AF15" s="1121"/>
      <c r="AG15" s="1121"/>
      <c r="AH15" s="1121"/>
      <c r="AI15" s="1121"/>
      <c r="AJ15" s="1121"/>
      <c r="AK15" s="1121"/>
      <c r="AM15" s="241" t="s">
        <v>456</v>
      </c>
      <c r="AN15" s="77"/>
      <c r="AO15" s="77"/>
      <c r="AP15" s="37"/>
      <c r="AQ15" s="43"/>
      <c r="AR15" s="37"/>
      <c r="AS15" s="37"/>
      <c r="AT15" s="37"/>
      <c r="AU15" s="37"/>
      <c r="AV15" s="37"/>
      <c r="AW15" s="37"/>
      <c r="AX15" s="37"/>
      <c r="AY15" s="37"/>
      <c r="AZ15" s="37"/>
      <c r="BA15" s="37"/>
      <c r="BB15" s="37"/>
      <c r="BC15" s="1113"/>
      <c r="BD15" s="1113"/>
      <c r="BE15" s="1113"/>
      <c r="BF15" s="37"/>
      <c r="BG15" s="1078"/>
      <c r="BH15" s="1078"/>
      <c r="BI15" s="1078"/>
      <c r="BJ15" s="1078"/>
      <c r="BK15" s="1078"/>
      <c r="BL15" s="1078"/>
      <c r="BM15" s="1078"/>
      <c r="BN15" s="37"/>
      <c r="BO15" s="1078"/>
      <c r="BP15" s="1078"/>
      <c r="BQ15" s="1078"/>
      <c r="BR15" s="1078"/>
      <c r="BS15" s="1078"/>
      <c r="BT15" s="1078"/>
      <c r="BU15" s="1078"/>
      <c r="BV15" s="43"/>
      <c r="BW15" s="143"/>
      <c r="BX15" s="143"/>
    </row>
    <row r="16" spans="1:76" s="10" customFormat="1" ht="17.25" customHeight="1" outlineLevel="1">
      <c r="A16" s="362">
        <v>121</v>
      </c>
      <c r="B16" s="190" t="s">
        <v>147</v>
      </c>
      <c r="C16" s="77"/>
      <c r="D16" s="77"/>
      <c r="E16" s="37"/>
      <c r="F16" s="43"/>
      <c r="G16" s="37"/>
      <c r="H16" s="37"/>
      <c r="I16" s="37"/>
      <c r="J16" s="37"/>
      <c r="K16" s="37"/>
      <c r="L16" s="37"/>
      <c r="M16" s="37"/>
      <c r="N16" s="37"/>
      <c r="O16" s="37"/>
      <c r="P16" s="37"/>
      <c r="Q16" s="37"/>
      <c r="R16" s="37">
        <v>121</v>
      </c>
      <c r="S16" s="1122"/>
      <c r="T16" s="1122"/>
      <c r="U16" s="1122"/>
      <c r="V16" s="37"/>
      <c r="W16" s="1105">
        <f>IF(ISBLANK($A16)=FALSE,VLOOKUP($A16,'Tổng hợp'!$A:$J,'Tổng hợp'!$F$8,0),0)</f>
        <v>0</v>
      </c>
      <c r="X16" s="1105"/>
      <c r="Y16" s="1105"/>
      <c r="Z16" s="1105"/>
      <c r="AA16" s="1105"/>
      <c r="AB16" s="1105"/>
      <c r="AC16" s="1105"/>
      <c r="AD16" s="415"/>
      <c r="AE16" s="1105">
        <f>IF(ISBLANK($A16)=FALSE,VLOOKUP($A16,'Tổng hợp'!$A:$J,'Tổng hợp'!$J$8,0),0)</f>
        <v>0</v>
      </c>
      <c r="AF16" s="1105"/>
      <c r="AG16" s="1105"/>
      <c r="AH16" s="1105"/>
      <c r="AI16" s="1105"/>
      <c r="AJ16" s="1105"/>
      <c r="AK16" s="1105"/>
      <c r="AM16" s="190" t="s">
        <v>457</v>
      </c>
      <c r="AN16" s="77"/>
      <c r="AO16" s="77"/>
      <c r="AP16" s="37"/>
      <c r="AQ16" s="43"/>
      <c r="AR16" s="37"/>
      <c r="AS16" s="37"/>
      <c r="AT16" s="37"/>
      <c r="AU16" s="37"/>
      <c r="AV16" s="37"/>
      <c r="AW16" s="37"/>
      <c r="AX16" s="37"/>
      <c r="AY16" s="37"/>
      <c r="AZ16" s="37"/>
      <c r="BA16" s="37"/>
      <c r="BB16" s="37"/>
      <c r="BC16" s="1122">
        <v>11</v>
      </c>
      <c r="BD16" s="1122"/>
      <c r="BE16" s="1122"/>
      <c r="BF16" s="37"/>
      <c r="BG16" s="1078"/>
      <c r="BH16" s="1078"/>
      <c r="BI16" s="1078"/>
      <c r="BJ16" s="1078"/>
      <c r="BK16" s="1078"/>
      <c r="BL16" s="1078"/>
      <c r="BM16" s="1078"/>
      <c r="BN16" s="37"/>
      <c r="BO16" s="1078"/>
      <c r="BP16" s="1078"/>
      <c r="BQ16" s="1078"/>
      <c r="BR16" s="1078"/>
      <c r="BS16" s="1078"/>
      <c r="BT16" s="1078"/>
      <c r="BU16" s="1078"/>
      <c r="BV16" s="43"/>
      <c r="BW16" s="143"/>
      <c r="BX16" s="143"/>
    </row>
    <row r="17" spans="1:76" s="10" customFormat="1" ht="15" outlineLevel="1">
      <c r="A17" s="362">
        <v>129</v>
      </c>
      <c r="B17" s="190" t="s">
        <v>1035</v>
      </c>
      <c r="C17" s="77"/>
      <c r="D17" s="77"/>
      <c r="E17" s="37"/>
      <c r="F17" s="43"/>
      <c r="G17" s="37"/>
      <c r="H17" s="37"/>
      <c r="I17" s="37"/>
      <c r="J17" s="37"/>
      <c r="K17" s="37"/>
      <c r="L17" s="37"/>
      <c r="M17" s="37"/>
      <c r="N17" s="37"/>
      <c r="O17" s="37"/>
      <c r="P17" s="37"/>
      <c r="Q17" s="37"/>
      <c r="R17" s="37">
        <v>129</v>
      </c>
      <c r="S17" s="1113"/>
      <c r="T17" s="1113"/>
      <c r="U17" s="1113"/>
      <c r="V17" s="37"/>
      <c r="W17" s="1105">
        <f>IF(ISBLANK($A17)=FALSE,VLOOKUP($A17,'Tổng hợp'!$A:$J,'Tổng hợp'!$F$8,0),0)</f>
        <v>0</v>
      </c>
      <c r="X17" s="1105"/>
      <c r="Y17" s="1105"/>
      <c r="Z17" s="1105"/>
      <c r="AA17" s="1105"/>
      <c r="AB17" s="1105"/>
      <c r="AC17" s="1105"/>
      <c r="AD17" s="415"/>
      <c r="AE17" s="1105">
        <f>IF(ISBLANK($A17)=FALSE,VLOOKUP($A17,'Tổng hợp'!$A:$J,'Tổng hợp'!$J$8,0),0)</f>
        <v>0</v>
      </c>
      <c r="AF17" s="1105"/>
      <c r="AG17" s="1105"/>
      <c r="AH17" s="1105"/>
      <c r="AI17" s="1105"/>
      <c r="AJ17" s="1105"/>
      <c r="AK17" s="1105"/>
      <c r="AM17" s="190" t="s">
        <v>556</v>
      </c>
      <c r="AN17" s="77"/>
      <c r="AO17" s="77"/>
      <c r="AP17" s="37"/>
      <c r="AQ17" s="43"/>
      <c r="AR17" s="37"/>
      <c r="AS17" s="37"/>
      <c r="AT17" s="37"/>
      <c r="AU17" s="37"/>
      <c r="AV17" s="37"/>
      <c r="AW17" s="37"/>
      <c r="AX17" s="37"/>
      <c r="AY17" s="37"/>
      <c r="AZ17" s="37"/>
      <c r="BA17" s="37"/>
      <c r="BB17" s="37"/>
      <c r="BC17" s="1113"/>
      <c r="BD17" s="1113"/>
      <c r="BE17" s="1113"/>
      <c r="BF17" s="37"/>
      <c r="BG17" s="1078"/>
      <c r="BH17" s="1078"/>
      <c r="BI17" s="1078"/>
      <c r="BJ17" s="1078"/>
      <c r="BK17" s="1078"/>
      <c r="BL17" s="1078"/>
      <c r="BM17" s="1078"/>
      <c r="BN17" s="37"/>
      <c r="BO17" s="1078"/>
      <c r="BP17" s="1078"/>
      <c r="BQ17" s="1078"/>
      <c r="BR17" s="1078"/>
      <c r="BS17" s="1078"/>
      <c r="BT17" s="1078"/>
      <c r="BU17" s="1078"/>
      <c r="BV17" s="43"/>
      <c r="BW17" s="143"/>
      <c r="BX17" s="143"/>
    </row>
    <row r="18" spans="1:76" s="10" customFormat="1" ht="11.25" customHeight="1" outlineLevel="1">
      <c r="A18" s="362"/>
      <c r="B18" s="240"/>
      <c r="C18" s="77"/>
      <c r="D18" s="77"/>
      <c r="E18" s="37"/>
      <c r="F18" s="43"/>
      <c r="G18" s="37"/>
      <c r="H18" s="37"/>
      <c r="I18" s="37"/>
      <c r="J18" s="37"/>
      <c r="K18" s="37"/>
      <c r="L18" s="37"/>
      <c r="M18" s="37"/>
      <c r="N18" s="37"/>
      <c r="O18" s="37"/>
      <c r="P18" s="37"/>
      <c r="Q18" s="37"/>
      <c r="R18" s="37"/>
      <c r="S18" s="1113"/>
      <c r="T18" s="1113"/>
      <c r="U18" s="1113"/>
      <c r="V18" s="37"/>
      <c r="W18" s="1105"/>
      <c r="X18" s="1105"/>
      <c r="Y18" s="1105"/>
      <c r="Z18" s="1105"/>
      <c r="AA18" s="1105"/>
      <c r="AB18" s="1105"/>
      <c r="AC18" s="1105"/>
      <c r="AD18" s="415"/>
      <c r="AE18" s="1105"/>
      <c r="AF18" s="1105"/>
      <c r="AG18" s="1105"/>
      <c r="AH18" s="1105"/>
      <c r="AI18" s="1105"/>
      <c r="AJ18" s="1105"/>
      <c r="AK18" s="1105"/>
      <c r="AM18" s="240"/>
      <c r="AN18" s="77"/>
      <c r="AO18" s="77"/>
      <c r="AP18" s="37"/>
      <c r="AQ18" s="43"/>
      <c r="AR18" s="37"/>
      <c r="AS18" s="37"/>
      <c r="AT18" s="37"/>
      <c r="AU18" s="37"/>
      <c r="AV18" s="37"/>
      <c r="AW18" s="37"/>
      <c r="AX18" s="37"/>
      <c r="AY18" s="37"/>
      <c r="AZ18" s="37"/>
      <c r="BA18" s="37"/>
      <c r="BB18" s="37"/>
      <c r="BC18" s="1113"/>
      <c r="BD18" s="1113"/>
      <c r="BE18" s="1113"/>
      <c r="BF18" s="37"/>
      <c r="BG18" s="1078"/>
      <c r="BH18" s="1078"/>
      <c r="BI18" s="1078"/>
      <c r="BJ18" s="1078"/>
      <c r="BK18" s="1078"/>
      <c r="BL18" s="1078"/>
      <c r="BM18" s="1078"/>
      <c r="BN18" s="37"/>
      <c r="BO18" s="1078"/>
      <c r="BP18" s="1078"/>
      <c r="BQ18" s="1078"/>
      <c r="BR18" s="1078"/>
      <c r="BS18" s="1078"/>
      <c r="BT18" s="1078"/>
      <c r="BU18" s="1078"/>
      <c r="BV18" s="43"/>
      <c r="BW18" s="143"/>
      <c r="BX18" s="143"/>
    </row>
    <row r="19" spans="1:76" s="10" customFormat="1" ht="18.75" customHeight="1" outlineLevel="1">
      <c r="A19" s="362">
        <v>130</v>
      </c>
      <c r="B19" s="242" t="s">
        <v>1036</v>
      </c>
      <c r="C19" s="77"/>
      <c r="D19" s="77"/>
      <c r="E19" s="37"/>
      <c r="F19" s="43"/>
      <c r="G19" s="37"/>
      <c r="H19" s="37"/>
      <c r="I19" s="37"/>
      <c r="J19" s="37"/>
      <c r="K19" s="37"/>
      <c r="L19" s="37"/>
      <c r="M19" s="37"/>
      <c r="N19" s="37"/>
      <c r="O19" s="37"/>
      <c r="P19" s="37"/>
      <c r="Q19" s="37"/>
      <c r="R19" s="38">
        <v>130</v>
      </c>
      <c r="S19" s="1113"/>
      <c r="T19" s="1113"/>
      <c r="U19" s="1113"/>
      <c r="V19" s="37"/>
      <c r="W19" s="1121">
        <f>IF(ISBLANK($A19)=FALSE,VLOOKUP($A19,'Tổng hợp'!$A:$J,'Tổng hợp'!$F$8,0),0)</f>
        <v>11675839391</v>
      </c>
      <c r="X19" s="1121"/>
      <c r="Y19" s="1121"/>
      <c r="Z19" s="1121"/>
      <c r="AA19" s="1121"/>
      <c r="AB19" s="1121"/>
      <c r="AC19" s="1121"/>
      <c r="AD19" s="415"/>
      <c r="AE19" s="1121">
        <f>IF(ISBLANK($A19)=FALSE,VLOOKUP($A19,'Tổng hợp'!$A:$J,'Tổng hợp'!$J$8,0),0)</f>
        <v>14074700783</v>
      </c>
      <c r="AF19" s="1121"/>
      <c r="AG19" s="1121"/>
      <c r="AH19" s="1121"/>
      <c r="AI19" s="1121"/>
      <c r="AJ19" s="1121"/>
      <c r="AK19" s="1121"/>
      <c r="AM19" s="242" t="s">
        <v>557</v>
      </c>
      <c r="AN19" s="77"/>
      <c r="AO19" s="77"/>
      <c r="AP19" s="37"/>
      <c r="AQ19" s="43"/>
      <c r="AR19" s="37"/>
      <c r="AS19" s="37"/>
      <c r="AT19" s="37"/>
      <c r="AU19" s="37"/>
      <c r="AV19" s="37"/>
      <c r="AW19" s="37"/>
      <c r="AX19" s="37"/>
      <c r="AY19" s="37"/>
      <c r="AZ19" s="37"/>
      <c r="BA19" s="37"/>
      <c r="BB19" s="37"/>
      <c r="BC19" s="1113"/>
      <c r="BD19" s="1113"/>
      <c r="BE19" s="1113"/>
      <c r="BF19" s="37"/>
      <c r="BG19" s="1078"/>
      <c r="BH19" s="1078"/>
      <c r="BI19" s="1078"/>
      <c r="BJ19" s="1078"/>
      <c r="BK19" s="1078"/>
      <c r="BL19" s="1078"/>
      <c r="BM19" s="1078"/>
      <c r="BN19" s="37"/>
      <c r="BO19" s="1078"/>
      <c r="BP19" s="1078"/>
      <c r="BQ19" s="1078"/>
      <c r="BR19" s="1078"/>
      <c r="BS19" s="1078"/>
      <c r="BT19" s="1078"/>
      <c r="BU19" s="1078"/>
      <c r="BV19" s="43"/>
      <c r="BW19" s="143"/>
      <c r="BX19" s="143"/>
    </row>
    <row r="20" spans="1:76" s="10" customFormat="1" ht="18.75" customHeight="1" outlineLevel="1">
      <c r="A20" s="362">
        <v>131</v>
      </c>
      <c r="B20" s="197" t="s">
        <v>1037</v>
      </c>
      <c r="C20" s="77"/>
      <c r="D20" s="77"/>
      <c r="E20" s="37"/>
      <c r="F20" s="43"/>
      <c r="G20" s="37"/>
      <c r="H20" s="37"/>
      <c r="I20" s="37"/>
      <c r="J20" s="37"/>
      <c r="K20" s="37"/>
      <c r="L20" s="37"/>
      <c r="M20" s="37"/>
      <c r="N20" s="37"/>
      <c r="O20" s="37"/>
      <c r="P20" s="37"/>
      <c r="Q20" s="37"/>
      <c r="R20" s="37">
        <v>131</v>
      </c>
      <c r="S20" s="1122"/>
      <c r="T20" s="1122"/>
      <c r="U20" s="1122"/>
      <c r="V20" s="37"/>
      <c r="W20" s="1105">
        <f>IF(ISBLANK($A20)=FALSE,VLOOKUP($A20,'Tổng hợp'!$A:$J,'Tổng hợp'!$F$8,0),0)</f>
        <v>9931367000</v>
      </c>
      <c r="X20" s="1105"/>
      <c r="Y20" s="1105"/>
      <c r="Z20" s="1105"/>
      <c r="AA20" s="1105"/>
      <c r="AB20" s="1105"/>
      <c r="AC20" s="1105"/>
      <c r="AD20" s="415"/>
      <c r="AE20" s="1105">
        <f>IF(ISBLANK($A20)=FALSE,VLOOKUP($A20,'Tổng hợp'!$A:$J,'Tổng hợp'!$J$8,0),0)</f>
        <v>13790457147</v>
      </c>
      <c r="AF20" s="1105"/>
      <c r="AG20" s="1105"/>
      <c r="AH20" s="1105"/>
      <c r="AI20" s="1105"/>
      <c r="AJ20" s="1105"/>
      <c r="AK20" s="1105"/>
      <c r="AM20" s="197" t="s">
        <v>558</v>
      </c>
      <c r="AN20" s="77"/>
      <c r="AO20" s="77"/>
      <c r="AP20" s="37"/>
      <c r="AQ20" s="43"/>
      <c r="AR20" s="37"/>
      <c r="AS20" s="37"/>
      <c r="AT20" s="37"/>
      <c r="AU20" s="37"/>
      <c r="AV20" s="37"/>
      <c r="AW20" s="37"/>
      <c r="AX20" s="37"/>
      <c r="AY20" s="37"/>
      <c r="AZ20" s="37"/>
      <c r="BA20" s="37"/>
      <c r="BB20" s="37"/>
      <c r="BC20" s="1111">
        <v>2</v>
      </c>
      <c r="BD20" s="1111"/>
      <c r="BE20" s="1111"/>
      <c r="BF20" s="37"/>
      <c r="BG20" s="1078"/>
      <c r="BH20" s="1078"/>
      <c r="BI20" s="1078"/>
      <c r="BJ20" s="1078"/>
      <c r="BK20" s="1078"/>
      <c r="BL20" s="1078"/>
      <c r="BM20" s="1078"/>
      <c r="BN20" s="37"/>
      <c r="BO20" s="1078"/>
      <c r="BP20" s="1078"/>
      <c r="BQ20" s="1078"/>
      <c r="BR20" s="1078"/>
      <c r="BS20" s="1078"/>
      <c r="BT20" s="1078"/>
      <c r="BU20" s="1078"/>
      <c r="BV20" s="43"/>
      <c r="BW20" s="143">
        <f>AE20-W20+W172*1.1</f>
        <v>24203379189</v>
      </c>
      <c r="BX20" s="143"/>
    </row>
    <row r="21" spans="1:76" s="10" customFormat="1" ht="19.5" customHeight="1" outlineLevel="1">
      <c r="A21" s="362">
        <v>132</v>
      </c>
      <c r="B21" s="197" t="s">
        <v>149</v>
      </c>
      <c r="C21" s="77"/>
      <c r="D21" s="77"/>
      <c r="E21" s="37"/>
      <c r="F21" s="43"/>
      <c r="G21" s="37"/>
      <c r="H21" s="37"/>
      <c r="I21" s="37"/>
      <c r="J21" s="37"/>
      <c r="K21" s="37"/>
      <c r="L21" s="37"/>
      <c r="M21" s="37"/>
      <c r="N21" s="37"/>
      <c r="O21" s="37"/>
      <c r="P21" s="37"/>
      <c r="Q21" s="37"/>
      <c r="R21" s="37">
        <v>132</v>
      </c>
      <c r="S21" s="1113"/>
      <c r="T21" s="1113"/>
      <c r="U21" s="1113"/>
      <c r="V21" s="37"/>
      <c r="W21" s="1105">
        <f>IF(ISBLANK($A21)=FALSE,VLOOKUP($A21,'Tổng hợp'!$A:$J,'Tổng hợp'!$F$8,0),0)</f>
        <v>1744472391</v>
      </c>
      <c r="X21" s="1105"/>
      <c r="Y21" s="1105"/>
      <c r="Z21" s="1105"/>
      <c r="AA21" s="1105"/>
      <c r="AB21" s="1105"/>
      <c r="AC21" s="1105"/>
      <c r="AD21" s="415"/>
      <c r="AE21" s="1105">
        <f>IF(ISBLANK($A21)=FALSE,VLOOKUP($A21,'Tổng hợp'!$A:$J,'Tổng hợp'!$J$8,0),0)</f>
        <v>503618586</v>
      </c>
      <c r="AF21" s="1105"/>
      <c r="AG21" s="1105"/>
      <c r="AH21" s="1105"/>
      <c r="AI21" s="1105"/>
      <c r="AJ21" s="1105"/>
      <c r="AK21" s="1105"/>
      <c r="AM21" s="197" t="s">
        <v>559</v>
      </c>
      <c r="AN21" s="77"/>
      <c r="AO21" s="77"/>
      <c r="AP21" s="37"/>
      <c r="AQ21" s="43"/>
      <c r="AR21" s="37"/>
      <c r="AS21" s="37"/>
      <c r="AT21" s="37"/>
      <c r="AU21" s="37"/>
      <c r="AV21" s="37"/>
      <c r="AW21" s="37"/>
      <c r="AX21" s="37"/>
      <c r="AY21" s="37"/>
      <c r="AZ21" s="37"/>
      <c r="BA21" s="37"/>
      <c r="BB21" s="37"/>
      <c r="BC21" s="1113"/>
      <c r="BD21" s="1113"/>
      <c r="BE21" s="1113"/>
      <c r="BF21" s="37"/>
      <c r="BG21" s="1078"/>
      <c r="BH21" s="1078"/>
      <c r="BI21" s="1078"/>
      <c r="BJ21" s="1078"/>
      <c r="BK21" s="1078"/>
      <c r="BL21" s="1078"/>
      <c r="BM21" s="1078"/>
      <c r="BN21" s="37"/>
      <c r="BO21" s="1078"/>
      <c r="BP21" s="1078"/>
      <c r="BQ21" s="1078"/>
      <c r="BR21" s="1078"/>
      <c r="BS21" s="1078"/>
      <c r="BT21" s="1078"/>
      <c r="BU21" s="1078"/>
      <c r="BV21" s="43"/>
      <c r="BW21" s="143">
        <f>W21-AE21</f>
        <v>1240853805</v>
      </c>
      <c r="BX21" s="143"/>
    </row>
    <row r="22" spans="1:76" s="10" customFormat="1" ht="18.75" customHeight="1" outlineLevel="1">
      <c r="A22" s="362">
        <v>133</v>
      </c>
      <c r="B22" s="197" t="s">
        <v>1038</v>
      </c>
      <c r="C22" s="77"/>
      <c r="D22" s="77"/>
      <c r="E22" s="37"/>
      <c r="F22" s="43"/>
      <c r="G22" s="37"/>
      <c r="H22" s="37"/>
      <c r="I22" s="37"/>
      <c r="J22" s="37"/>
      <c r="K22" s="37"/>
      <c r="L22" s="37"/>
      <c r="M22" s="37"/>
      <c r="N22" s="37"/>
      <c r="O22" s="37"/>
      <c r="P22" s="37"/>
      <c r="Q22" s="37"/>
      <c r="R22" s="37">
        <v>133</v>
      </c>
      <c r="S22" s="1111"/>
      <c r="T22" s="1111"/>
      <c r="U22" s="1111"/>
      <c r="V22" s="37"/>
      <c r="W22" s="1105">
        <f>IF(ISBLANK($A22)=FALSE,VLOOKUP($A22,'Tổng hợp'!$A:$J,'Tổng hợp'!$F$8,0),0)</f>
        <v>0</v>
      </c>
      <c r="X22" s="1105"/>
      <c r="Y22" s="1105"/>
      <c r="Z22" s="1105"/>
      <c r="AA22" s="1105"/>
      <c r="AB22" s="1105"/>
      <c r="AC22" s="1105"/>
      <c r="AD22" s="415"/>
      <c r="AE22" s="1105">
        <f>IF(ISBLANK($A22)=FALSE,VLOOKUP($A22,'Tổng hợp'!$A:$J,'Tổng hợp'!$J$8,0),0)</f>
        <v>0</v>
      </c>
      <c r="AF22" s="1105"/>
      <c r="AG22" s="1105"/>
      <c r="AH22" s="1105"/>
      <c r="AI22" s="1105"/>
      <c r="AJ22" s="1105"/>
      <c r="AK22" s="1105"/>
      <c r="AM22" s="197" t="s">
        <v>560</v>
      </c>
      <c r="AN22" s="77"/>
      <c r="AO22" s="77"/>
      <c r="AP22" s="37"/>
      <c r="AQ22" s="43"/>
      <c r="AR22" s="37"/>
      <c r="AS22" s="37"/>
      <c r="AT22" s="37"/>
      <c r="AU22" s="37"/>
      <c r="AV22" s="37"/>
      <c r="AW22" s="37"/>
      <c r="AX22" s="37"/>
      <c r="AY22" s="37"/>
      <c r="AZ22" s="37"/>
      <c r="BA22" s="37"/>
      <c r="BB22" s="37"/>
      <c r="BC22" s="1111">
        <v>2</v>
      </c>
      <c r="BD22" s="1111"/>
      <c r="BE22" s="1111"/>
      <c r="BF22" s="37"/>
      <c r="BG22" s="1078"/>
      <c r="BH22" s="1078"/>
      <c r="BI22" s="1078"/>
      <c r="BJ22" s="1078"/>
      <c r="BK22" s="1078"/>
      <c r="BL22" s="1078"/>
      <c r="BM22" s="1078"/>
      <c r="BN22" s="37"/>
      <c r="BO22" s="1078"/>
      <c r="BP22" s="1078"/>
      <c r="BQ22" s="1078"/>
      <c r="BR22" s="1078"/>
      <c r="BS22" s="1078"/>
      <c r="BT22" s="1078"/>
      <c r="BU22" s="1078"/>
      <c r="BV22" s="43"/>
      <c r="BW22" s="143"/>
      <c r="BX22" s="143"/>
    </row>
    <row r="23" spans="1:76" s="10" customFormat="1" ht="15" outlineLevel="1">
      <c r="A23" s="362">
        <v>134</v>
      </c>
      <c r="B23" s="197" t="s">
        <v>1039</v>
      </c>
      <c r="C23" s="77"/>
      <c r="D23" s="77"/>
      <c r="E23" s="37"/>
      <c r="F23" s="43"/>
      <c r="G23" s="37"/>
      <c r="H23" s="37"/>
      <c r="I23" s="37"/>
      <c r="J23" s="37"/>
      <c r="K23" s="37"/>
      <c r="L23" s="37"/>
      <c r="M23" s="37"/>
      <c r="N23" s="37"/>
      <c r="O23" s="37"/>
      <c r="P23" s="37"/>
      <c r="Q23" s="37"/>
      <c r="R23" s="37">
        <v>134</v>
      </c>
      <c r="S23" s="1113"/>
      <c r="T23" s="1113"/>
      <c r="U23" s="1113"/>
      <c r="V23" s="37"/>
      <c r="W23" s="1105">
        <f>IF(ISBLANK($A23)=FALSE,VLOOKUP($A23,'Tổng hợp'!$A:$J,'Tổng hợp'!$F$8,0),0)</f>
        <v>0</v>
      </c>
      <c r="X23" s="1105"/>
      <c r="Y23" s="1105"/>
      <c r="Z23" s="1105"/>
      <c r="AA23" s="1105"/>
      <c r="AB23" s="1105"/>
      <c r="AC23" s="1105"/>
      <c r="AD23" s="415"/>
      <c r="AE23" s="1105">
        <f>IF(ISBLANK($A23)=FALSE,VLOOKUP($A23,'Tổng hợp'!$A:$J,'Tổng hợp'!$J$8,0),0)</f>
        <v>0</v>
      </c>
      <c r="AF23" s="1105"/>
      <c r="AG23" s="1105"/>
      <c r="AH23" s="1105"/>
      <c r="AI23" s="1105"/>
      <c r="AJ23" s="1105"/>
      <c r="AK23" s="1105"/>
      <c r="AM23" s="197" t="s">
        <v>383</v>
      </c>
      <c r="AN23" s="77"/>
      <c r="AO23" s="77"/>
      <c r="AP23" s="37"/>
      <c r="AQ23" s="43"/>
      <c r="AR23" s="37"/>
      <c r="AS23" s="37"/>
      <c r="AT23" s="37"/>
      <c r="AU23" s="37"/>
      <c r="AV23" s="37"/>
      <c r="AW23" s="37"/>
      <c r="AX23" s="37"/>
      <c r="AY23" s="37"/>
      <c r="AZ23" s="37"/>
      <c r="BA23" s="37"/>
      <c r="BB23" s="37"/>
      <c r="BC23" s="1113"/>
      <c r="BD23" s="1113"/>
      <c r="BE23" s="1113"/>
      <c r="BF23" s="37"/>
      <c r="BG23" s="1078"/>
      <c r="BH23" s="1078"/>
      <c r="BI23" s="1078"/>
      <c r="BJ23" s="1078"/>
      <c r="BK23" s="1078"/>
      <c r="BL23" s="1078"/>
      <c r="BM23" s="1078"/>
      <c r="BN23" s="37"/>
      <c r="BO23" s="1078"/>
      <c r="BP23" s="1078"/>
      <c r="BQ23" s="1078"/>
      <c r="BR23" s="1078"/>
      <c r="BS23" s="1078"/>
      <c r="BT23" s="1078"/>
      <c r="BU23" s="1078"/>
      <c r="BV23" s="43"/>
      <c r="BW23" s="143"/>
      <c r="BX23" s="143"/>
    </row>
    <row r="24" spans="1:76" s="10" customFormat="1" ht="20.25" customHeight="1" outlineLevel="1">
      <c r="A24" s="362"/>
      <c r="B24" s="197"/>
      <c r="C24" s="375" t="s">
        <v>1040</v>
      </c>
      <c r="D24" s="77"/>
      <c r="E24" s="37"/>
      <c r="F24" s="43"/>
      <c r="G24" s="37"/>
      <c r="H24" s="37"/>
      <c r="I24" s="37"/>
      <c r="J24" s="37"/>
      <c r="K24" s="37"/>
      <c r="L24" s="37"/>
      <c r="M24" s="37"/>
      <c r="N24" s="37"/>
      <c r="O24" s="37"/>
      <c r="P24" s="37"/>
      <c r="Q24" s="37"/>
      <c r="R24" s="37"/>
      <c r="S24" s="123"/>
      <c r="T24" s="123"/>
      <c r="U24" s="123"/>
      <c r="V24" s="37"/>
      <c r="W24" s="415"/>
      <c r="X24" s="415"/>
      <c r="Y24" s="415"/>
      <c r="Z24" s="415"/>
      <c r="AA24" s="415"/>
      <c r="AB24" s="415"/>
      <c r="AC24" s="415"/>
      <c r="AD24" s="415"/>
      <c r="AE24" s="415"/>
      <c r="AF24" s="415"/>
      <c r="AG24" s="415"/>
      <c r="AH24" s="415"/>
      <c r="AI24" s="415"/>
      <c r="AJ24" s="415"/>
      <c r="AK24" s="415"/>
      <c r="AM24" s="197" t="s">
        <v>384</v>
      </c>
      <c r="AN24" s="77"/>
      <c r="AO24" s="77"/>
      <c r="AP24" s="37"/>
      <c r="AQ24" s="43"/>
      <c r="AR24" s="37"/>
      <c r="AS24" s="37"/>
      <c r="AT24" s="37"/>
      <c r="AU24" s="37"/>
      <c r="AV24" s="37"/>
      <c r="AW24" s="37"/>
      <c r="AX24" s="37"/>
      <c r="AY24" s="37"/>
      <c r="AZ24" s="37"/>
      <c r="BA24" s="37"/>
      <c r="BB24" s="37"/>
      <c r="BC24" s="123"/>
      <c r="BD24" s="123"/>
      <c r="BE24" s="123"/>
      <c r="BF24" s="37"/>
      <c r="BG24" s="43"/>
      <c r="BH24" s="43"/>
      <c r="BI24" s="43"/>
      <c r="BJ24" s="43"/>
      <c r="BK24" s="43"/>
      <c r="BL24" s="43"/>
      <c r="BM24" s="43"/>
      <c r="BN24" s="37"/>
      <c r="BO24" s="43"/>
      <c r="BP24" s="43"/>
      <c r="BQ24" s="43"/>
      <c r="BR24" s="43"/>
      <c r="BS24" s="43"/>
      <c r="BT24" s="43"/>
      <c r="BU24" s="43"/>
      <c r="BV24" s="43"/>
      <c r="BW24" s="143"/>
      <c r="BX24" s="143"/>
    </row>
    <row r="25" spans="1:76" s="10" customFormat="1" ht="18.75" customHeight="1" outlineLevel="1">
      <c r="A25" s="362">
        <v>135</v>
      </c>
      <c r="B25" s="197" t="s">
        <v>150</v>
      </c>
      <c r="C25" s="77"/>
      <c r="D25" s="77"/>
      <c r="E25" s="37"/>
      <c r="F25" s="43"/>
      <c r="G25" s="37"/>
      <c r="H25" s="37"/>
      <c r="I25" s="37"/>
      <c r="J25" s="37"/>
      <c r="K25" s="37"/>
      <c r="L25" s="37"/>
      <c r="M25" s="37"/>
      <c r="N25" s="37"/>
      <c r="O25" s="37"/>
      <c r="P25" s="37"/>
      <c r="Q25" s="37"/>
      <c r="R25" s="37">
        <v>135</v>
      </c>
      <c r="S25" s="1111" t="s">
        <v>1296</v>
      </c>
      <c r="T25" s="1111"/>
      <c r="U25" s="1111"/>
      <c r="V25" s="37"/>
      <c r="W25" s="1105">
        <f>IF(ISBLANK($A25)=FALSE,VLOOKUP($A25,'Tổng hợp'!$A:$J,'Tổng hợp'!$F$8,0),0)</f>
        <v>0</v>
      </c>
      <c r="X25" s="1105"/>
      <c r="Y25" s="1105"/>
      <c r="Z25" s="1105"/>
      <c r="AA25" s="1105"/>
      <c r="AB25" s="1105"/>
      <c r="AC25" s="1105"/>
      <c r="AD25" s="415"/>
      <c r="AE25" s="1105">
        <f>IF(ISBLANK($A25)=FALSE,VLOOKUP($A25,'Tổng hợp'!$A:$J,'Tổng hợp'!$J$8,0),0)</f>
        <v>6140600</v>
      </c>
      <c r="AF25" s="1105"/>
      <c r="AG25" s="1105"/>
      <c r="AH25" s="1105"/>
      <c r="AI25" s="1105"/>
      <c r="AJ25" s="1105"/>
      <c r="AK25" s="1105"/>
      <c r="AM25" s="197" t="s">
        <v>561</v>
      </c>
      <c r="AN25" s="77"/>
      <c r="AO25" s="77"/>
      <c r="AP25" s="37"/>
      <c r="AQ25" s="43"/>
      <c r="AR25" s="37"/>
      <c r="AS25" s="37"/>
      <c r="AT25" s="37"/>
      <c r="AU25" s="37"/>
      <c r="AV25" s="37"/>
      <c r="AW25" s="37"/>
      <c r="AX25" s="37"/>
      <c r="AY25" s="37"/>
      <c r="AZ25" s="37"/>
      <c r="BA25" s="37"/>
      <c r="BB25" s="37"/>
      <c r="BC25" s="1111">
        <v>2</v>
      </c>
      <c r="BD25" s="1111"/>
      <c r="BE25" s="1111"/>
      <c r="BF25" s="37"/>
      <c r="BG25" s="1078"/>
      <c r="BH25" s="1078"/>
      <c r="BI25" s="1078"/>
      <c r="BJ25" s="1078"/>
      <c r="BK25" s="1078"/>
      <c r="BL25" s="1078"/>
      <c r="BM25" s="1078"/>
      <c r="BN25" s="37"/>
      <c r="BO25" s="1078"/>
      <c r="BP25" s="1078"/>
      <c r="BQ25" s="1078"/>
      <c r="BR25" s="1078"/>
      <c r="BS25" s="1078"/>
      <c r="BT25" s="1078"/>
      <c r="BU25" s="1078"/>
      <c r="BV25" s="43"/>
      <c r="BW25" s="143"/>
      <c r="BX25" s="143"/>
    </row>
    <row r="26" spans="1:76" s="10" customFormat="1" ht="16.5" customHeight="1" outlineLevel="1">
      <c r="A26" s="362">
        <v>139</v>
      </c>
      <c r="B26" s="197" t="s">
        <v>1041</v>
      </c>
      <c r="C26" s="77"/>
      <c r="D26" s="77"/>
      <c r="E26" s="37"/>
      <c r="F26" s="43"/>
      <c r="G26" s="37"/>
      <c r="H26" s="37"/>
      <c r="I26" s="37"/>
      <c r="J26" s="37"/>
      <c r="K26" s="37"/>
      <c r="L26" s="37"/>
      <c r="M26" s="37"/>
      <c r="N26" s="37"/>
      <c r="O26" s="37"/>
      <c r="P26" s="37"/>
      <c r="Q26" s="37"/>
      <c r="R26" s="37">
        <v>139</v>
      </c>
      <c r="S26" s="1111"/>
      <c r="T26" s="1111"/>
      <c r="U26" s="1111"/>
      <c r="V26" s="37"/>
      <c r="W26" s="1105">
        <f>IF(ISBLANK($A26)=FALSE,VLOOKUP($A26,'Tổng hợp'!$A:$J,'Tổng hợp'!$F$8,0),0)</f>
        <v>0</v>
      </c>
      <c r="X26" s="1105"/>
      <c r="Y26" s="1105"/>
      <c r="Z26" s="1105"/>
      <c r="AA26" s="1105"/>
      <c r="AB26" s="1105"/>
      <c r="AC26" s="1105"/>
      <c r="AD26" s="415"/>
      <c r="AE26" s="1105">
        <f>IF(ISBLANK($A26)=FALSE,VLOOKUP($A26,'Tổng hợp'!$A:$J,'Tổng hợp'!$J$8,0),0)</f>
        <v>-225515550</v>
      </c>
      <c r="AF26" s="1105"/>
      <c r="AG26" s="1105"/>
      <c r="AH26" s="1105"/>
      <c r="AI26" s="1105"/>
      <c r="AJ26" s="1105"/>
      <c r="AK26" s="1105"/>
      <c r="AM26" s="197" t="s">
        <v>458</v>
      </c>
      <c r="AN26" s="77"/>
      <c r="AO26" s="77"/>
      <c r="AP26" s="37"/>
      <c r="AQ26" s="43"/>
      <c r="AR26" s="37"/>
      <c r="AS26" s="37"/>
      <c r="AT26" s="37"/>
      <c r="AU26" s="37"/>
      <c r="AV26" s="37"/>
      <c r="AW26" s="37"/>
      <c r="AX26" s="37"/>
      <c r="AY26" s="37"/>
      <c r="AZ26" s="37"/>
      <c r="BA26" s="37"/>
      <c r="BB26" s="37"/>
      <c r="BC26" s="1111">
        <v>2</v>
      </c>
      <c r="BD26" s="1111"/>
      <c r="BE26" s="1111"/>
      <c r="BF26" s="37"/>
      <c r="BG26" s="1078"/>
      <c r="BH26" s="1078"/>
      <c r="BI26" s="1078"/>
      <c r="BJ26" s="1078"/>
      <c r="BK26" s="1078"/>
      <c r="BL26" s="1078"/>
      <c r="BM26" s="1078"/>
      <c r="BN26" s="37"/>
      <c r="BO26" s="1078"/>
      <c r="BP26" s="1078"/>
      <c r="BQ26" s="1078"/>
      <c r="BR26" s="1078"/>
      <c r="BS26" s="1078"/>
      <c r="BT26" s="1078"/>
      <c r="BU26" s="1078"/>
      <c r="BV26" s="43"/>
      <c r="BW26" s="731"/>
      <c r="BX26" s="143"/>
    </row>
    <row r="27" spans="1:76" s="10" customFormat="1" ht="11.25" customHeight="1" outlineLevel="1">
      <c r="A27" s="362"/>
      <c r="B27" s="240"/>
      <c r="C27" s="77"/>
      <c r="D27" s="77"/>
      <c r="E27" s="37"/>
      <c r="F27" s="43"/>
      <c r="G27" s="37"/>
      <c r="H27" s="37"/>
      <c r="I27" s="37"/>
      <c r="J27" s="37"/>
      <c r="K27" s="37"/>
      <c r="L27" s="37"/>
      <c r="M27" s="37"/>
      <c r="N27" s="37"/>
      <c r="O27" s="37"/>
      <c r="P27" s="37"/>
      <c r="Q27" s="37"/>
      <c r="R27" s="37"/>
      <c r="S27" s="1113"/>
      <c r="T27" s="1113"/>
      <c r="U27" s="1113"/>
      <c r="V27" s="37"/>
      <c r="W27" s="1105"/>
      <c r="X27" s="1105"/>
      <c r="Y27" s="1105"/>
      <c r="Z27" s="1105"/>
      <c r="AA27" s="1105"/>
      <c r="AB27" s="1105"/>
      <c r="AC27" s="1105"/>
      <c r="AD27" s="415"/>
      <c r="AE27" s="1105"/>
      <c r="AF27" s="1105"/>
      <c r="AG27" s="1105"/>
      <c r="AH27" s="1105"/>
      <c r="AI27" s="1105"/>
      <c r="AJ27" s="1105"/>
      <c r="AK27" s="1105"/>
      <c r="AM27" s="240"/>
      <c r="AN27" s="77"/>
      <c r="AO27" s="77"/>
      <c r="AP27" s="37"/>
      <c r="AQ27" s="43"/>
      <c r="AR27" s="37"/>
      <c r="AS27" s="37"/>
      <c r="AT27" s="37"/>
      <c r="AU27" s="37"/>
      <c r="AV27" s="37"/>
      <c r="AW27" s="37"/>
      <c r="AX27" s="37"/>
      <c r="AY27" s="37"/>
      <c r="AZ27" s="37"/>
      <c r="BA27" s="37"/>
      <c r="BB27" s="37"/>
      <c r="BC27" s="1113"/>
      <c r="BD27" s="1113"/>
      <c r="BE27" s="1113"/>
      <c r="BF27" s="37"/>
      <c r="BG27" s="1078"/>
      <c r="BH27" s="1078"/>
      <c r="BI27" s="1078"/>
      <c r="BJ27" s="1078"/>
      <c r="BK27" s="1078"/>
      <c r="BL27" s="1078"/>
      <c r="BM27" s="1078"/>
      <c r="BN27" s="37"/>
      <c r="BO27" s="1078"/>
      <c r="BP27" s="1078"/>
      <c r="BQ27" s="1078"/>
      <c r="BR27" s="1078"/>
      <c r="BS27" s="1078"/>
      <c r="BT27" s="1078"/>
      <c r="BU27" s="1078"/>
      <c r="BV27" s="43"/>
      <c r="BW27" s="732"/>
      <c r="BX27" s="143"/>
    </row>
    <row r="28" spans="1:76" s="10" customFormat="1" ht="18.75" customHeight="1" outlineLevel="1">
      <c r="A28" s="362">
        <v>140</v>
      </c>
      <c r="B28" s="242" t="s">
        <v>1143</v>
      </c>
      <c r="C28" s="77"/>
      <c r="D28" s="77"/>
      <c r="E28" s="37"/>
      <c r="F28" s="43"/>
      <c r="G28" s="37"/>
      <c r="H28" s="37"/>
      <c r="I28" s="37"/>
      <c r="J28" s="37"/>
      <c r="K28" s="37"/>
      <c r="L28" s="37"/>
      <c r="M28" s="37"/>
      <c r="N28" s="37"/>
      <c r="O28" s="37"/>
      <c r="P28" s="37"/>
      <c r="Q28" s="37"/>
      <c r="R28" s="38">
        <v>140</v>
      </c>
      <c r="S28" s="1113"/>
      <c r="T28" s="1113"/>
      <c r="U28" s="1113"/>
      <c r="V28" s="37"/>
      <c r="W28" s="1121">
        <f>IF(ISBLANK($A28)=FALSE,VLOOKUP($A28,'Tổng hợp'!$A:$J,'Tổng hợp'!$F$8,0),0)</f>
        <v>22006435023</v>
      </c>
      <c r="X28" s="1121"/>
      <c r="Y28" s="1121"/>
      <c r="Z28" s="1121"/>
      <c r="AA28" s="1121"/>
      <c r="AB28" s="1121"/>
      <c r="AC28" s="1121"/>
      <c r="AD28" s="415"/>
      <c r="AE28" s="1121">
        <f>IF(ISBLANK($A28)=FALSE,VLOOKUP($A28,'Tổng hợp'!$A:$J,'Tổng hợp'!$J$8,0),0)</f>
        <v>21728512705</v>
      </c>
      <c r="AF28" s="1121"/>
      <c r="AG28" s="1121"/>
      <c r="AH28" s="1121"/>
      <c r="AI28" s="1121"/>
      <c r="AJ28" s="1121"/>
      <c r="AK28" s="1121"/>
      <c r="AM28" s="242" t="s">
        <v>459</v>
      </c>
      <c r="AN28" s="77"/>
      <c r="AO28" s="77"/>
      <c r="AP28" s="37"/>
      <c r="AQ28" s="43"/>
      <c r="AR28" s="37"/>
      <c r="AS28" s="37"/>
      <c r="AT28" s="37"/>
      <c r="AU28" s="37"/>
      <c r="AV28" s="37"/>
      <c r="AW28" s="37"/>
      <c r="AX28" s="37"/>
      <c r="AY28" s="37"/>
      <c r="AZ28" s="37"/>
      <c r="BA28" s="37"/>
      <c r="BB28" s="37"/>
      <c r="BC28" s="1113"/>
      <c r="BD28" s="1113"/>
      <c r="BE28" s="1113"/>
      <c r="BF28" s="37"/>
      <c r="BG28" s="1078"/>
      <c r="BH28" s="1078"/>
      <c r="BI28" s="1078"/>
      <c r="BJ28" s="1078"/>
      <c r="BK28" s="1078"/>
      <c r="BL28" s="1078"/>
      <c r="BM28" s="1078"/>
      <c r="BN28" s="37"/>
      <c r="BO28" s="1078"/>
      <c r="BP28" s="1078"/>
      <c r="BQ28" s="1078"/>
      <c r="BR28" s="1078"/>
      <c r="BS28" s="1078"/>
      <c r="BT28" s="1078"/>
      <c r="BU28" s="1078"/>
      <c r="BV28" s="43"/>
      <c r="BW28" s="143"/>
      <c r="BX28" s="143"/>
    </row>
    <row r="29" spans="1:76" s="10" customFormat="1" ht="18" customHeight="1" outlineLevel="1">
      <c r="A29" s="362">
        <v>141</v>
      </c>
      <c r="B29" s="197" t="s">
        <v>151</v>
      </c>
      <c r="C29" s="77"/>
      <c r="D29" s="77"/>
      <c r="E29" s="37"/>
      <c r="F29" s="43"/>
      <c r="G29" s="37"/>
      <c r="H29" s="37"/>
      <c r="I29" s="37"/>
      <c r="J29" s="37"/>
      <c r="K29" s="37"/>
      <c r="L29" s="37"/>
      <c r="M29" s="37"/>
      <c r="N29" s="37"/>
      <c r="O29" s="37"/>
      <c r="P29" s="37"/>
      <c r="Q29" s="37"/>
      <c r="R29" s="37">
        <v>141</v>
      </c>
      <c r="S29" s="1111" t="s">
        <v>1297</v>
      </c>
      <c r="T29" s="1111"/>
      <c r="U29" s="1111"/>
      <c r="V29" s="37"/>
      <c r="W29" s="1105">
        <f>IF(ISBLANK($A29)=FALSE,VLOOKUP($A29,'Tổng hợp'!$A:$J,'Tổng hợp'!$F$8,0),0)</f>
        <v>22006435023</v>
      </c>
      <c r="X29" s="1105"/>
      <c r="Y29" s="1105"/>
      <c r="Z29" s="1105"/>
      <c r="AA29" s="1105"/>
      <c r="AB29" s="1105"/>
      <c r="AC29" s="1105"/>
      <c r="AD29" s="415"/>
      <c r="AE29" s="1105">
        <f>IF(ISBLANK($A29)=FALSE,VLOOKUP($A29,'Tổng hợp'!$A:$J,'Tổng hợp'!$J$8,0),0)</f>
        <v>21728512705</v>
      </c>
      <c r="AF29" s="1105"/>
      <c r="AG29" s="1105"/>
      <c r="AH29" s="1105"/>
      <c r="AI29" s="1105"/>
      <c r="AJ29" s="1105"/>
      <c r="AK29" s="1105"/>
      <c r="AM29" s="197" t="s">
        <v>460</v>
      </c>
      <c r="AN29" s="77"/>
      <c r="AO29" s="77"/>
      <c r="AP29" s="37"/>
      <c r="AQ29" s="43"/>
      <c r="AR29" s="37"/>
      <c r="AS29" s="37"/>
      <c r="AT29" s="37"/>
      <c r="AU29" s="37"/>
      <c r="AV29" s="37"/>
      <c r="AW29" s="37"/>
      <c r="AX29" s="37"/>
      <c r="AY29" s="37"/>
      <c r="AZ29" s="37"/>
      <c r="BA29" s="37"/>
      <c r="BB29" s="37"/>
      <c r="BC29" s="1111">
        <v>3</v>
      </c>
      <c r="BD29" s="1111"/>
      <c r="BE29" s="1111"/>
      <c r="BF29" s="37"/>
      <c r="BG29" s="1078"/>
      <c r="BH29" s="1078"/>
      <c r="BI29" s="1078"/>
      <c r="BJ29" s="1078"/>
      <c r="BK29" s="1078"/>
      <c r="BL29" s="1078"/>
      <c r="BM29" s="1078"/>
      <c r="BN29" s="37"/>
      <c r="BO29" s="1078"/>
      <c r="BP29" s="1078"/>
      <c r="BQ29" s="1078"/>
      <c r="BR29" s="1078"/>
      <c r="BS29" s="1078"/>
      <c r="BT29" s="1078"/>
      <c r="BU29" s="1078"/>
      <c r="BV29" s="43"/>
      <c r="BW29" s="143"/>
      <c r="BX29" s="143"/>
    </row>
    <row r="30" spans="1:76" s="10" customFormat="1" ht="15" outlineLevel="1">
      <c r="A30" s="362">
        <v>149</v>
      </c>
      <c r="B30" s="197" t="s">
        <v>152</v>
      </c>
      <c r="C30" s="77"/>
      <c r="D30" s="77"/>
      <c r="E30" s="37"/>
      <c r="F30" s="43"/>
      <c r="G30" s="37"/>
      <c r="H30" s="37"/>
      <c r="I30" s="37"/>
      <c r="J30" s="37"/>
      <c r="K30" s="37"/>
      <c r="L30" s="37"/>
      <c r="M30" s="37"/>
      <c r="N30" s="37"/>
      <c r="O30" s="37"/>
      <c r="P30" s="37"/>
      <c r="Q30" s="37"/>
      <c r="R30" s="37">
        <v>149</v>
      </c>
      <c r="S30" s="1113"/>
      <c r="T30" s="1113"/>
      <c r="U30" s="1113"/>
      <c r="V30" s="37"/>
      <c r="W30" s="1105">
        <f>IF(ISBLANK($A30)=FALSE,VLOOKUP($A30,'Tổng hợp'!$A:$J,'Tổng hợp'!$F$8,0),0)</f>
        <v>0</v>
      </c>
      <c r="X30" s="1105"/>
      <c r="Y30" s="1105"/>
      <c r="Z30" s="1105"/>
      <c r="AA30" s="1105"/>
      <c r="AB30" s="1105"/>
      <c r="AC30" s="1105"/>
      <c r="AD30" s="415"/>
      <c r="AE30" s="1105">
        <f>IF(ISBLANK($A30)=FALSE,VLOOKUP($A30,'Tổng hợp'!$A:$J,'Tổng hợp'!$J$8,0),0)</f>
        <v>0</v>
      </c>
      <c r="AF30" s="1105"/>
      <c r="AG30" s="1105"/>
      <c r="AH30" s="1105"/>
      <c r="AI30" s="1105"/>
      <c r="AJ30" s="1105"/>
      <c r="AK30" s="1105"/>
      <c r="AM30" s="197" t="s">
        <v>461</v>
      </c>
      <c r="AN30" s="77"/>
      <c r="AO30" s="77"/>
      <c r="AP30" s="37"/>
      <c r="AQ30" s="43"/>
      <c r="AR30" s="37"/>
      <c r="AS30" s="37"/>
      <c r="AT30" s="37"/>
      <c r="AU30" s="37"/>
      <c r="AV30" s="37"/>
      <c r="AW30" s="37"/>
      <c r="AX30" s="37"/>
      <c r="AY30" s="37"/>
      <c r="AZ30" s="37"/>
      <c r="BA30" s="37"/>
      <c r="BB30" s="37"/>
      <c r="BC30" s="1113"/>
      <c r="BD30" s="1113"/>
      <c r="BE30" s="1113"/>
      <c r="BF30" s="37"/>
      <c r="BG30" s="1078"/>
      <c r="BH30" s="1078"/>
      <c r="BI30" s="1078"/>
      <c r="BJ30" s="1078"/>
      <c r="BK30" s="1078"/>
      <c r="BL30" s="1078"/>
      <c r="BM30" s="1078"/>
      <c r="BN30" s="37"/>
      <c r="BO30" s="1078"/>
      <c r="BP30" s="1078"/>
      <c r="BQ30" s="1078"/>
      <c r="BR30" s="1078"/>
      <c r="BS30" s="1078"/>
      <c r="BT30" s="1078"/>
      <c r="BU30" s="1078"/>
      <c r="BV30" s="43"/>
      <c r="BW30" s="143"/>
      <c r="BX30" s="143"/>
    </row>
    <row r="31" spans="1:76" s="10" customFormat="1" ht="11.25" customHeight="1" outlineLevel="1">
      <c r="A31" s="362"/>
      <c r="B31" s="240"/>
      <c r="C31" s="77"/>
      <c r="D31" s="77"/>
      <c r="E31" s="37"/>
      <c r="F31" s="43"/>
      <c r="G31" s="37"/>
      <c r="H31" s="37"/>
      <c r="I31" s="37"/>
      <c r="J31" s="37"/>
      <c r="K31" s="37"/>
      <c r="L31" s="37"/>
      <c r="M31" s="37"/>
      <c r="N31" s="37"/>
      <c r="O31" s="37"/>
      <c r="P31" s="37"/>
      <c r="Q31" s="37"/>
      <c r="R31" s="37"/>
      <c r="S31" s="1113"/>
      <c r="T31" s="1113"/>
      <c r="U31" s="1113"/>
      <c r="V31" s="37"/>
      <c r="W31" s="1105"/>
      <c r="X31" s="1105"/>
      <c r="Y31" s="1105"/>
      <c r="Z31" s="1105"/>
      <c r="AA31" s="1105"/>
      <c r="AB31" s="1105"/>
      <c r="AC31" s="1105"/>
      <c r="AD31" s="415"/>
      <c r="AE31" s="1105"/>
      <c r="AF31" s="1105"/>
      <c r="AG31" s="1105"/>
      <c r="AH31" s="1105"/>
      <c r="AI31" s="1105"/>
      <c r="AJ31" s="1105"/>
      <c r="AK31" s="1105"/>
      <c r="AM31" s="240"/>
      <c r="AN31" s="77"/>
      <c r="AO31" s="77"/>
      <c r="AP31" s="37"/>
      <c r="AQ31" s="43"/>
      <c r="AR31" s="37"/>
      <c r="AS31" s="37"/>
      <c r="AT31" s="37"/>
      <c r="AU31" s="37"/>
      <c r="AV31" s="37"/>
      <c r="AW31" s="37"/>
      <c r="AX31" s="37"/>
      <c r="AY31" s="37"/>
      <c r="AZ31" s="37"/>
      <c r="BA31" s="37"/>
      <c r="BB31" s="37"/>
      <c r="BC31" s="1113"/>
      <c r="BD31" s="1113"/>
      <c r="BE31" s="1113"/>
      <c r="BF31" s="37"/>
      <c r="BG31" s="1078"/>
      <c r="BH31" s="1078"/>
      <c r="BI31" s="1078"/>
      <c r="BJ31" s="1078"/>
      <c r="BK31" s="1078"/>
      <c r="BL31" s="1078"/>
      <c r="BM31" s="1078"/>
      <c r="BN31" s="37"/>
      <c r="BO31" s="1078"/>
      <c r="BP31" s="1078"/>
      <c r="BQ31" s="1078"/>
      <c r="BR31" s="1078"/>
      <c r="BS31" s="1078"/>
      <c r="BT31" s="1078"/>
      <c r="BU31" s="1078"/>
      <c r="BV31" s="43"/>
      <c r="BW31" s="143"/>
      <c r="BX31" s="143"/>
    </row>
    <row r="32" spans="1:76" s="10" customFormat="1" ht="17.25" customHeight="1" outlineLevel="1">
      <c r="A32" s="362">
        <v>150</v>
      </c>
      <c r="B32" s="242" t="s">
        <v>192</v>
      </c>
      <c r="C32" s="77"/>
      <c r="D32" s="77"/>
      <c r="E32" s="37"/>
      <c r="F32" s="43"/>
      <c r="G32" s="37"/>
      <c r="H32" s="37"/>
      <c r="I32" s="37"/>
      <c r="J32" s="37"/>
      <c r="K32" s="37"/>
      <c r="L32" s="37"/>
      <c r="M32" s="37"/>
      <c r="N32" s="37"/>
      <c r="O32" s="37"/>
      <c r="P32" s="37"/>
      <c r="Q32" s="37"/>
      <c r="R32" s="38">
        <v>150</v>
      </c>
      <c r="S32" s="1113"/>
      <c r="T32" s="1113"/>
      <c r="U32" s="1113"/>
      <c r="V32" s="37"/>
      <c r="W32" s="1121">
        <f>IF(ISBLANK($A32)=FALSE,VLOOKUP($A32,'Tổng hợp'!$A:$J,'Tổng hợp'!$F$8,0),0)</f>
        <v>0</v>
      </c>
      <c r="X32" s="1121"/>
      <c r="Y32" s="1121"/>
      <c r="Z32" s="1121"/>
      <c r="AA32" s="1121"/>
      <c r="AB32" s="1121"/>
      <c r="AC32" s="1121"/>
      <c r="AD32" s="415"/>
      <c r="AE32" s="1121">
        <f>IF(ISBLANK($A32)=FALSE,VLOOKUP($A32,'Tổng hợp'!$A:$J,'Tổng hợp'!$J$8,0),0)</f>
        <v>0</v>
      </c>
      <c r="AF32" s="1121"/>
      <c r="AG32" s="1121"/>
      <c r="AH32" s="1121"/>
      <c r="AI32" s="1121"/>
      <c r="AJ32" s="1121"/>
      <c r="AK32" s="1121"/>
      <c r="AM32" s="242" t="s">
        <v>462</v>
      </c>
      <c r="AN32" s="77"/>
      <c r="AO32" s="77"/>
      <c r="AP32" s="37"/>
      <c r="AQ32" s="43"/>
      <c r="AR32" s="37"/>
      <c r="AS32" s="37"/>
      <c r="AT32" s="37"/>
      <c r="AU32" s="37"/>
      <c r="AV32" s="37"/>
      <c r="AW32" s="37"/>
      <c r="AX32" s="37"/>
      <c r="AY32" s="37"/>
      <c r="AZ32" s="37"/>
      <c r="BA32" s="37"/>
      <c r="BB32" s="37"/>
      <c r="BC32" s="1113"/>
      <c r="BD32" s="1113"/>
      <c r="BE32" s="1113"/>
      <c r="BF32" s="37"/>
      <c r="BG32" s="1078"/>
      <c r="BH32" s="1078"/>
      <c r="BI32" s="1078"/>
      <c r="BJ32" s="1078"/>
      <c r="BK32" s="1078"/>
      <c r="BL32" s="1078"/>
      <c r="BM32" s="1078"/>
      <c r="BN32" s="37"/>
      <c r="BO32" s="1078"/>
      <c r="BP32" s="1078"/>
      <c r="BQ32" s="1078"/>
      <c r="BR32" s="1078"/>
      <c r="BS32" s="1078"/>
      <c r="BT32" s="1078"/>
      <c r="BU32" s="1078"/>
      <c r="BV32" s="43"/>
      <c r="BW32" s="143"/>
      <c r="BX32" s="143"/>
    </row>
    <row r="33" spans="1:76" s="10" customFormat="1" ht="21" customHeight="1" outlineLevel="1">
      <c r="A33" s="362">
        <v>151</v>
      </c>
      <c r="B33" s="197" t="s">
        <v>153</v>
      </c>
      <c r="C33" s="77"/>
      <c r="D33" s="77"/>
      <c r="E33" s="37"/>
      <c r="F33" s="43"/>
      <c r="G33" s="37"/>
      <c r="H33" s="37"/>
      <c r="I33" s="37"/>
      <c r="J33" s="37"/>
      <c r="K33" s="37"/>
      <c r="L33" s="37"/>
      <c r="M33" s="37"/>
      <c r="N33" s="37"/>
      <c r="O33" s="37"/>
      <c r="P33" s="37"/>
      <c r="Q33" s="37"/>
      <c r="R33" s="37">
        <v>151</v>
      </c>
      <c r="S33" s="1113"/>
      <c r="T33" s="1113"/>
      <c r="U33" s="1113"/>
      <c r="V33" s="37"/>
      <c r="W33" s="1105">
        <f>IF(ISBLANK($A33)=FALSE,VLOOKUP($A33,'Tổng hợp'!$A:$J,'Tổng hợp'!$F$8,0),0)</f>
        <v>0</v>
      </c>
      <c r="X33" s="1105"/>
      <c r="Y33" s="1105"/>
      <c r="Z33" s="1105"/>
      <c r="AA33" s="1105"/>
      <c r="AB33" s="1105"/>
      <c r="AC33" s="1105"/>
      <c r="AD33" s="415"/>
      <c r="AE33" s="1105">
        <f>IF(ISBLANK($A33)=FALSE,VLOOKUP($A33,'Tổng hợp'!$A:$J,'Tổng hợp'!$J$8,0),0)</f>
        <v>0</v>
      </c>
      <c r="AF33" s="1105"/>
      <c r="AG33" s="1105"/>
      <c r="AH33" s="1105"/>
      <c r="AI33" s="1105"/>
      <c r="AJ33" s="1105"/>
      <c r="AK33" s="1105"/>
      <c r="AM33" s="197" t="s">
        <v>562</v>
      </c>
      <c r="AN33" s="77"/>
      <c r="AO33" s="77"/>
      <c r="AP33" s="37"/>
      <c r="AQ33" s="43"/>
      <c r="AR33" s="37"/>
      <c r="AS33" s="37"/>
      <c r="AT33" s="37"/>
      <c r="AU33" s="37"/>
      <c r="AV33" s="37"/>
      <c r="AW33" s="37"/>
      <c r="AX33" s="37"/>
      <c r="AY33" s="37"/>
      <c r="AZ33" s="37"/>
      <c r="BA33" s="37"/>
      <c r="BB33" s="37"/>
      <c r="BC33" s="1113"/>
      <c r="BD33" s="1113"/>
      <c r="BE33" s="1113"/>
      <c r="BF33" s="37"/>
      <c r="BG33" s="1078"/>
      <c r="BH33" s="1078"/>
      <c r="BI33" s="1078"/>
      <c r="BJ33" s="1078"/>
      <c r="BK33" s="1078"/>
      <c r="BL33" s="1078"/>
      <c r="BM33" s="1078"/>
      <c r="BN33" s="37"/>
      <c r="BO33" s="1078"/>
      <c r="BP33" s="1078"/>
      <c r="BQ33" s="1078"/>
      <c r="BR33" s="1078"/>
      <c r="BS33" s="1078"/>
      <c r="BT33" s="1078"/>
      <c r="BU33" s="1078"/>
      <c r="BV33" s="43"/>
      <c r="BW33" s="143"/>
      <c r="BX33" s="143"/>
    </row>
    <row r="34" spans="1:76" s="10" customFormat="1" ht="19.5" customHeight="1" outlineLevel="1">
      <c r="A34" s="362">
        <v>152</v>
      </c>
      <c r="B34" s="197" t="s">
        <v>1042</v>
      </c>
      <c r="C34" s="77"/>
      <c r="D34" s="77"/>
      <c r="E34" s="37"/>
      <c r="F34" s="43"/>
      <c r="G34" s="37"/>
      <c r="H34" s="37"/>
      <c r="I34" s="37"/>
      <c r="J34" s="37"/>
      <c r="K34" s="37"/>
      <c r="L34" s="37"/>
      <c r="M34" s="37"/>
      <c r="N34" s="37"/>
      <c r="O34" s="37"/>
      <c r="P34" s="37"/>
      <c r="Q34" s="37"/>
      <c r="R34" s="37">
        <v>152</v>
      </c>
      <c r="S34" s="1111"/>
      <c r="T34" s="1111"/>
      <c r="U34" s="1111"/>
      <c r="V34" s="37"/>
      <c r="W34" s="1105">
        <f>IF(ISBLANK($A34)=FALSE,VLOOKUP($A34,'Tổng hợp'!$A:$J,'Tổng hợp'!$F$8,0),0)</f>
        <v>0</v>
      </c>
      <c r="X34" s="1105"/>
      <c r="Y34" s="1105"/>
      <c r="Z34" s="1105"/>
      <c r="AA34" s="1105"/>
      <c r="AB34" s="1105"/>
      <c r="AC34" s="1105"/>
      <c r="AD34" s="415"/>
      <c r="AE34" s="1105">
        <f>IF(ISBLANK($A34)=FALSE,VLOOKUP($A34,'Tổng hợp'!$A:$J,'Tổng hợp'!$J$8,0),0)</f>
        <v>0</v>
      </c>
      <c r="AF34" s="1105"/>
      <c r="AG34" s="1105"/>
      <c r="AH34" s="1105"/>
      <c r="AI34" s="1105"/>
      <c r="AJ34" s="1105"/>
      <c r="AK34" s="1105"/>
      <c r="AM34" s="197" t="s">
        <v>563</v>
      </c>
      <c r="AN34" s="77"/>
      <c r="AO34" s="77"/>
      <c r="AP34" s="37"/>
      <c r="AQ34" s="43"/>
      <c r="AR34" s="37"/>
      <c r="AS34" s="37"/>
      <c r="AT34" s="37"/>
      <c r="AU34" s="37"/>
      <c r="AV34" s="37"/>
      <c r="AW34" s="37"/>
      <c r="AX34" s="37"/>
      <c r="AY34" s="37"/>
      <c r="AZ34" s="37"/>
      <c r="BA34" s="37"/>
      <c r="BB34" s="37"/>
      <c r="BC34" s="1111">
        <v>4</v>
      </c>
      <c r="BD34" s="1111"/>
      <c r="BE34" s="1111"/>
      <c r="BF34" s="37"/>
      <c r="BG34" s="1078"/>
      <c r="BH34" s="1078"/>
      <c r="BI34" s="1078"/>
      <c r="BJ34" s="1078"/>
      <c r="BK34" s="1078"/>
      <c r="BL34" s="1078"/>
      <c r="BM34" s="1078"/>
      <c r="BN34" s="37"/>
      <c r="BO34" s="1078"/>
      <c r="BP34" s="1078"/>
      <c r="BQ34" s="1078"/>
      <c r="BR34" s="1078"/>
      <c r="BS34" s="1078"/>
      <c r="BT34" s="1078"/>
      <c r="BU34" s="1078"/>
      <c r="BV34" s="43"/>
      <c r="BW34" s="143"/>
      <c r="BX34" s="143"/>
    </row>
    <row r="35" spans="1:76" s="10" customFormat="1" ht="21.75" customHeight="1" outlineLevel="1">
      <c r="A35" s="362">
        <v>154</v>
      </c>
      <c r="B35" s="197" t="s">
        <v>1044</v>
      </c>
      <c r="C35" s="77"/>
      <c r="D35" s="77"/>
      <c r="E35" s="37"/>
      <c r="F35" s="43"/>
      <c r="G35" s="37"/>
      <c r="H35" s="37"/>
      <c r="I35" s="37"/>
      <c r="J35" s="37"/>
      <c r="K35" s="37"/>
      <c r="L35" s="37"/>
      <c r="M35" s="37"/>
      <c r="N35" s="37"/>
      <c r="O35" s="37"/>
      <c r="P35" s="37"/>
      <c r="Q35" s="37"/>
      <c r="R35" s="37">
        <v>154</v>
      </c>
      <c r="S35" s="1111" t="s">
        <v>1298</v>
      </c>
      <c r="T35" s="1111"/>
      <c r="U35" s="1111"/>
      <c r="V35" s="37"/>
      <c r="W35" s="1105">
        <f>IF(ISBLANK($A35)=FALSE,VLOOKUP($A35,'Tổng hợp'!$A:$J,'Tổng hợp'!$F$8,0),0)</f>
        <v>0</v>
      </c>
      <c r="X35" s="1105"/>
      <c r="Y35" s="1105"/>
      <c r="Z35" s="1105"/>
      <c r="AA35" s="1105"/>
      <c r="AB35" s="1105"/>
      <c r="AC35" s="1105"/>
      <c r="AD35" s="415"/>
      <c r="AE35" s="1105">
        <f>IF(ISBLANK($A35)=FALSE,VLOOKUP($A35,'Tổng hợp'!$A:$J,'Tổng hợp'!$J$8,0),0)</f>
        <v>0</v>
      </c>
      <c r="AF35" s="1105"/>
      <c r="AG35" s="1105"/>
      <c r="AH35" s="1105"/>
      <c r="AI35" s="1105"/>
      <c r="AJ35" s="1105"/>
      <c r="AK35" s="1105"/>
      <c r="AM35" s="197"/>
      <c r="AN35" s="77"/>
      <c r="AO35" s="77"/>
      <c r="AP35" s="37"/>
      <c r="AQ35" s="43"/>
      <c r="AR35" s="37"/>
      <c r="AS35" s="37"/>
      <c r="AT35" s="37"/>
      <c r="AU35" s="37"/>
      <c r="AV35" s="37"/>
      <c r="AW35" s="37"/>
      <c r="AX35" s="37"/>
      <c r="AY35" s="37"/>
      <c r="AZ35" s="37"/>
      <c r="BA35" s="37"/>
      <c r="BB35" s="37"/>
      <c r="BC35" s="200"/>
      <c r="BD35" s="200"/>
      <c r="BE35" s="200"/>
      <c r="BF35" s="37"/>
      <c r="BG35" s="43"/>
      <c r="BH35" s="43"/>
      <c r="BI35" s="43"/>
      <c r="BJ35" s="43"/>
      <c r="BK35" s="43"/>
      <c r="BL35" s="43"/>
      <c r="BM35" s="43"/>
      <c r="BN35" s="37"/>
      <c r="BO35" s="43"/>
      <c r="BP35" s="43"/>
      <c r="BQ35" s="43"/>
      <c r="BR35" s="43"/>
      <c r="BS35" s="43"/>
      <c r="BT35" s="43"/>
      <c r="BU35" s="43"/>
      <c r="BV35" s="43"/>
      <c r="BW35" s="143"/>
      <c r="BX35" s="143"/>
    </row>
    <row r="36" spans="1:76" s="10" customFormat="1" ht="15" outlineLevel="1">
      <c r="A36" s="362">
        <v>158</v>
      </c>
      <c r="B36" s="197" t="s">
        <v>1043</v>
      </c>
      <c r="C36" s="77"/>
      <c r="D36" s="77"/>
      <c r="E36" s="37"/>
      <c r="F36" s="43"/>
      <c r="G36" s="37"/>
      <c r="H36" s="37"/>
      <c r="I36" s="37"/>
      <c r="J36" s="37"/>
      <c r="K36" s="37"/>
      <c r="L36" s="37"/>
      <c r="M36" s="37"/>
      <c r="N36" s="37"/>
      <c r="O36" s="37"/>
      <c r="P36" s="37"/>
      <c r="Q36" s="37"/>
      <c r="R36" s="37">
        <v>158</v>
      </c>
      <c r="S36" s="1113"/>
      <c r="T36" s="1113"/>
      <c r="U36" s="1113"/>
      <c r="V36" s="37"/>
      <c r="W36" s="1105">
        <f>IF(ISBLANK($A36)=FALSE,VLOOKUP($A36,'Tổng hợp'!$A:$J,'Tổng hợp'!$F$8,0),0)</f>
        <v>0</v>
      </c>
      <c r="X36" s="1105"/>
      <c r="Y36" s="1105"/>
      <c r="Z36" s="1105"/>
      <c r="AA36" s="1105"/>
      <c r="AB36" s="1105"/>
      <c r="AC36" s="1105"/>
      <c r="AD36" s="415"/>
      <c r="AE36" s="1105">
        <f>IF(ISBLANK($A36)=FALSE,VLOOKUP($A36,'Tổng hợp'!$A:$J,'Tổng hợp'!$J$8,0),0)</f>
        <v>0</v>
      </c>
      <c r="AF36" s="1105"/>
      <c r="AG36" s="1105"/>
      <c r="AH36" s="1105"/>
      <c r="AI36" s="1105"/>
      <c r="AJ36" s="1105"/>
      <c r="AK36" s="1105"/>
      <c r="AM36" s="197" t="s">
        <v>506</v>
      </c>
      <c r="AN36" s="77"/>
      <c r="AO36" s="77"/>
      <c r="AP36" s="37"/>
      <c r="AQ36" s="43"/>
      <c r="AR36" s="37"/>
      <c r="AS36" s="37"/>
      <c r="AT36" s="37"/>
      <c r="AU36" s="37"/>
      <c r="AV36" s="37"/>
      <c r="AW36" s="37"/>
      <c r="AX36" s="37"/>
      <c r="AY36" s="37"/>
      <c r="AZ36" s="37"/>
      <c r="BA36" s="37"/>
      <c r="BB36" s="37"/>
      <c r="BC36" s="1113"/>
      <c r="BD36" s="1113"/>
      <c r="BE36" s="1113"/>
      <c r="BF36" s="37"/>
      <c r="BG36" s="1078"/>
      <c r="BH36" s="1078"/>
      <c r="BI36" s="1078"/>
      <c r="BJ36" s="1078"/>
      <c r="BK36" s="1078"/>
      <c r="BL36" s="1078"/>
      <c r="BM36" s="1078"/>
      <c r="BN36" s="37"/>
      <c r="BO36" s="1078"/>
      <c r="BP36" s="1078"/>
      <c r="BQ36" s="1078"/>
      <c r="BR36" s="1078"/>
      <c r="BS36" s="1078"/>
      <c r="BT36" s="1078"/>
      <c r="BU36" s="1078"/>
      <c r="BV36" s="43"/>
      <c r="BW36" s="143"/>
      <c r="BX36" s="143"/>
    </row>
    <row r="37" spans="1:76" s="10" customFormat="1" ht="15" outlineLevel="1">
      <c r="A37" s="362"/>
      <c r="B37" s="240"/>
      <c r="C37" s="77"/>
      <c r="D37" s="77"/>
      <c r="E37" s="37"/>
      <c r="F37" s="43"/>
      <c r="G37" s="37"/>
      <c r="H37" s="37"/>
      <c r="I37" s="37"/>
      <c r="J37" s="37"/>
      <c r="K37" s="37"/>
      <c r="L37" s="37"/>
      <c r="M37" s="37"/>
      <c r="N37" s="37"/>
      <c r="O37" s="37"/>
      <c r="P37" s="37"/>
      <c r="Q37" s="37"/>
      <c r="R37" s="37"/>
      <c r="S37" s="1113"/>
      <c r="T37" s="1113"/>
      <c r="U37" s="1113"/>
      <c r="V37" s="37"/>
      <c r="W37" s="1105"/>
      <c r="X37" s="1105"/>
      <c r="Y37" s="1105"/>
      <c r="Z37" s="1105"/>
      <c r="AA37" s="1105"/>
      <c r="AB37" s="1105"/>
      <c r="AC37" s="1105"/>
      <c r="AD37" s="415"/>
      <c r="AE37" s="1105"/>
      <c r="AF37" s="1105"/>
      <c r="AG37" s="1105"/>
      <c r="AH37" s="1105"/>
      <c r="AI37" s="1105"/>
      <c r="AJ37" s="1105"/>
      <c r="AK37" s="1105"/>
      <c r="AM37" s="240"/>
      <c r="AN37" s="77"/>
      <c r="AO37" s="77"/>
      <c r="AP37" s="37"/>
      <c r="AQ37" s="43"/>
      <c r="AR37" s="37"/>
      <c r="AS37" s="37"/>
      <c r="AT37" s="37"/>
      <c r="AU37" s="37"/>
      <c r="AV37" s="37"/>
      <c r="AW37" s="37"/>
      <c r="AX37" s="37"/>
      <c r="AY37" s="37"/>
      <c r="AZ37" s="37"/>
      <c r="BA37" s="37"/>
      <c r="BB37" s="37"/>
      <c r="BC37" s="1113"/>
      <c r="BD37" s="1113"/>
      <c r="BE37" s="1113"/>
      <c r="BF37" s="37"/>
      <c r="BG37" s="1078"/>
      <c r="BH37" s="1078"/>
      <c r="BI37" s="1078"/>
      <c r="BJ37" s="1078"/>
      <c r="BK37" s="1078"/>
      <c r="BL37" s="1078"/>
      <c r="BM37" s="1078"/>
      <c r="BN37" s="37"/>
      <c r="BO37" s="1078"/>
      <c r="BP37" s="1078"/>
      <c r="BQ37" s="1078"/>
      <c r="BR37" s="1078"/>
      <c r="BS37" s="1078"/>
      <c r="BT37" s="1078"/>
      <c r="BU37" s="1078"/>
      <c r="BV37" s="43"/>
      <c r="BW37" s="143"/>
      <c r="BX37" s="143"/>
    </row>
    <row r="38" spans="1:76" s="10" customFormat="1" ht="15" outlineLevel="1">
      <c r="A38" s="362">
        <v>200</v>
      </c>
      <c r="B38" s="59" t="s">
        <v>155</v>
      </c>
      <c r="C38" s="77"/>
      <c r="D38" s="77"/>
      <c r="E38" s="37"/>
      <c r="F38" s="43"/>
      <c r="G38" s="37"/>
      <c r="H38" s="37"/>
      <c r="I38" s="37"/>
      <c r="J38" s="37"/>
      <c r="K38" s="37"/>
      <c r="L38" s="37"/>
      <c r="M38" s="37"/>
      <c r="N38" s="37"/>
      <c r="O38" s="37"/>
      <c r="P38" s="37"/>
      <c r="Q38" s="37"/>
      <c r="R38" s="38">
        <v>200</v>
      </c>
      <c r="S38" s="1113"/>
      <c r="T38" s="1113"/>
      <c r="U38" s="1113"/>
      <c r="V38" s="37"/>
      <c r="W38" s="1121">
        <f>IF(ISBLANK($A38)=FALSE,VLOOKUP($A38,'Tổng hợp'!$A:$J,'Tổng hợp'!$F$8,0),0)</f>
        <v>10980199394</v>
      </c>
      <c r="X38" s="1121"/>
      <c r="Y38" s="1121"/>
      <c r="Z38" s="1121"/>
      <c r="AA38" s="1121"/>
      <c r="AB38" s="1121"/>
      <c r="AC38" s="1121"/>
      <c r="AD38" s="415"/>
      <c r="AE38" s="1121">
        <f>IF(ISBLANK($A38)=FALSE,VLOOKUP($A38,'Tổng hợp'!$A:$J,'Tổng hợp'!$J$8,0),0)</f>
        <v>11383106076</v>
      </c>
      <c r="AF38" s="1121"/>
      <c r="AG38" s="1121"/>
      <c r="AH38" s="1121"/>
      <c r="AI38" s="1121"/>
      <c r="AJ38" s="1121"/>
      <c r="AK38" s="1121"/>
      <c r="AM38" s="59" t="s">
        <v>768</v>
      </c>
      <c r="AN38" s="77"/>
      <c r="AO38" s="77"/>
      <c r="AP38" s="37"/>
      <c r="AQ38" s="43"/>
      <c r="AR38" s="37"/>
      <c r="AS38" s="37"/>
      <c r="AT38" s="37"/>
      <c r="AU38" s="37"/>
      <c r="AV38" s="37"/>
      <c r="AW38" s="37"/>
      <c r="AX38" s="37"/>
      <c r="AY38" s="37"/>
      <c r="AZ38" s="37"/>
      <c r="BA38" s="37"/>
      <c r="BB38" s="37"/>
      <c r="BC38" s="1113"/>
      <c r="BD38" s="1113"/>
      <c r="BE38" s="1113"/>
      <c r="BF38" s="37"/>
      <c r="BG38" s="1078"/>
      <c r="BH38" s="1078"/>
      <c r="BI38" s="1078"/>
      <c r="BJ38" s="1078"/>
      <c r="BK38" s="1078"/>
      <c r="BL38" s="1078"/>
      <c r="BM38" s="1078"/>
      <c r="BN38" s="37"/>
      <c r="BO38" s="1078"/>
      <c r="BP38" s="1078"/>
      <c r="BQ38" s="1078"/>
      <c r="BR38" s="1078"/>
      <c r="BS38" s="1078"/>
      <c r="BT38" s="1078"/>
      <c r="BU38" s="1078"/>
      <c r="BV38" s="43"/>
      <c r="BW38" s="143"/>
      <c r="BX38" s="143"/>
    </row>
    <row r="39" spans="1:76" s="10" customFormat="1" ht="11.25" customHeight="1" outlineLevel="1">
      <c r="A39" s="362"/>
      <c r="B39" s="37"/>
      <c r="C39" s="77"/>
      <c r="D39" s="77"/>
      <c r="E39" s="37"/>
      <c r="F39" s="43"/>
      <c r="G39" s="37"/>
      <c r="H39" s="37"/>
      <c r="I39" s="37"/>
      <c r="J39" s="37"/>
      <c r="K39" s="37"/>
      <c r="L39" s="37"/>
      <c r="M39" s="37"/>
      <c r="N39" s="37"/>
      <c r="O39" s="37"/>
      <c r="P39" s="37"/>
      <c r="Q39" s="37"/>
      <c r="R39" s="37"/>
      <c r="S39" s="1113"/>
      <c r="T39" s="1113"/>
      <c r="U39" s="1113"/>
      <c r="V39" s="37"/>
      <c r="W39" s="1105"/>
      <c r="X39" s="1105"/>
      <c r="Y39" s="1105"/>
      <c r="Z39" s="1105"/>
      <c r="AA39" s="1105"/>
      <c r="AB39" s="1105"/>
      <c r="AC39" s="1105"/>
      <c r="AD39" s="415"/>
      <c r="AE39" s="1105"/>
      <c r="AF39" s="1105"/>
      <c r="AG39" s="1105"/>
      <c r="AH39" s="1105"/>
      <c r="AI39" s="1105"/>
      <c r="AJ39" s="1105"/>
      <c r="AK39" s="1105"/>
      <c r="AM39" s="37"/>
      <c r="AN39" s="77"/>
      <c r="AO39" s="77"/>
      <c r="AP39" s="37"/>
      <c r="AQ39" s="43"/>
      <c r="AR39" s="37"/>
      <c r="AS39" s="37"/>
      <c r="AT39" s="37"/>
      <c r="AU39" s="37"/>
      <c r="AV39" s="37"/>
      <c r="AW39" s="37"/>
      <c r="AX39" s="37"/>
      <c r="AY39" s="37"/>
      <c r="AZ39" s="37"/>
      <c r="BA39" s="37"/>
      <c r="BB39" s="37"/>
      <c r="BC39" s="1113"/>
      <c r="BD39" s="1113"/>
      <c r="BE39" s="1113"/>
      <c r="BF39" s="37"/>
      <c r="BG39" s="1078"/>
      <c r="BH39" s="1078"/>
      <c r="BI39" s="1078"/>
      <c r="BJ39" s="1078"/>
      <c r="BK39" s="1078"/>
      <c r="BL39" s="1078"/>
      <c r="BM39" s="1078"/>
      <c r="BN39" s="37"/>
      <c r="BO39" s="1078"/>
      <c r="BP39" s="1078"/>
      <c r="BQ39" s="1078"/>
      <c r="BR39" s="1078"/>
      <c r="BS39" s="1078"/>
      <c r="BT39" s="1078"/>
      <c r="BU39" s="1078"/>
      <c r="BV39" s="43"/>
      <c r="BW39" s="143"/>
      <c r="BX39" s="143"/>
    </row>
    <row r="40" spans="1:76" s="10" customFormat="1" ht="18.75" customHeight="1" outlineLevel="1">
      <c r="A40" s="362">
        <v>210</v>
      </c>
      <c r="B40" s="38" t="s">
        <v>156</v>
      </c>
      <c r="C40" s="77"/>
      <c r="D40" s="77"/>
      <c r="E40" s="37"/>
      <c r="F40" s="43"/>
      <c r="G40" s="37"/>
      <c r="H40" s="37"/>
      <c r="I40" s="37"/>
      <c r="J40" s="37"/>
      <c r="K40" s="37"/>
      <c r="L40" s="37"/>
      <c r="M40" s="37"/>
      <c r="N40" s="37"/>
      <c r="O40" s="37"/>
      <c r="P40" s="37"/>
      <c r="Q40" s="37"/>
      <c r="R40" s="38">
        <v>210</v>
      </c>
      <c r="S40" s="1113"/>
      <c r="T40" s="1113"/>
      <c r="U40" s="1113"/>
      <c r="V40" s="37"/>
      <c r="W40" s="1121">
        <f>IF(ISBLANK($A40)=FALSE,VLOOKUP($A40,'Tổng hợp'!$A:$J,'Tổng hợp'!$F$8,0),0)</f>
        <v>0</v>
      </c>
      <c r="X40" s="1121"/>
      <c r="Y40" s="1121"/>
      <c r="Z40" s="1121"/>
      <c r="AA40" s="1121"/>
      <c r="AB40" s="1121"/>
      <c r="AC40" s="1121"/>
      <c r="AD40" s="415"/>
      <c r="AE40" s="1121">
        <f>IF(ISBLANK($A40)=FALSE,VLOOKUP($A40,'Tổng hợp'!$A:$J,'Tổng hợp'!$J$8,0),0)</f>
        <v>0</v>
      </c>
      <c r="AF40" s="1121"/>
      <c r="AG40" s="1121"/>
      <c r="AH40" s="1121"/>
      <c r="AI40" s="1121"/>
      <c r="AJ40" s="1121"/>
      <c r="AK40" s="1121"/>
      <c r="AM40" s="38" t="s">
        <v>564</v>
      </c>
      <c r="AN40" s="77"/>
      <c r="AO40" s="77"/>
      <c r="AP40" s="37"/>
      <c r="AQ40" s="43"/>
      <c r="AR40" s="37"/>
      <c r="AS40" s="37"/>
      <c r="AT40" s="37"/>
      <c r="AU40" s="37"/>
      <c r="AV40" s="37"/>
      <c r="AW40" s="37"/>
      <c r="AX40" s="37"/>
      <c r="AY40" s="37"/>
      <c r="AZ40" s="37"/>
      <c r="BA40" s="37"/>
      <c r="BB40" s="37"/>
      <c r="BC40" s="1113"/>
      <c r="BD40" s="1113"/>
      <c r="BE40" s="1113"/>
      <c r="BF40" s="37"/>
      <c r="BG40" s="1078"/>
      <c r="BH40" s="1078"/>
      <c r="BI40" s="1078"/>
      <c r="BJ40" s="1078"/>
      <c r="BK40" s="1078"/>
      <c r="BL40" s="1078"/>
      <c r="BM40" s="1078"/>
      <c r="BN40" s="37"/>
      <c r="BO40" s="1078"/>
      <c r="BP40" s="1078"/>
      <c r="BQ40" s="1078"/>
      <c r="BR40" s="1078"/>
      <c r="BS40" s="1078"/>
      <c r="BT40" s="1078"/>
      <c r="BU40" s="1078"/>
      <c r="BV40" s="43"/>
      <c r="BW40" s="143"/>
      <c r="BX40" s="143"/>
    </row>
    <row r="41" spans="1:76" s="10" customFormat="1" ht="21" customHeight="1" outlineLevel="1">
      <c r="A41" s="362">
        <v>211</v>
      </c>
      <c r="B41" s="37" t="s">
        <v>157</v>
      </c>
      <c r="C41" s="77"/>
      <c r="D41" s="77"/>
      <c r="E41" s="37"/>
      <c r="F41" s="43"/>
      <c r="G41" s="37"/>
      <c r="H41" s="37"/>
      <c r="I41" s="37"/>
      <c r="J41" s="37"/>
      <c r="K41" s="37"/>
      <c r="L41" s="37"/>
      <c r="M41" s="37"/>
      <c r="N41" s="37"/>
      <c r="O41" s="37"/>
      <c r="P41" s="37"/>
      <c r="Q41" s="37"/>
      <c r="R41" s="37">
        <v>211</v>
      </c>
      <c r="S41" s="1117"/>
      <c r="T41" s="1117"/>
      <c r="U41" s="1117"/>
      <c r="V41" s="37"/>
      <c r="W41" s="1105">
        <f>IF(ISBLANK($A41)=FALSE,VLOOKUP($A41,'Tổng hợp'!$A:$J,'Tổng hợp'!$F$8,0),0)</f>
        <v>0</v>
      </c>
      <c r="X41" s="1105"/>
      <c r="Y41" s="1105"/>
      <c r="Z41" s="1105"/>
      <c r="AA41" s="1105"/>
      <c r="AB41" s="1105"/>
      <c r="AC41" s="1105"/>
      <c r="AD41" s="415"/>
      <c r="AE41" s="1105">
        <f>IF(ISBLANK($A41)=FALSE,VLOOKUP($A41,'Tổng hợp'!$A:$J,'Tổng hợp'!$J$8,0),0)</f>
        <v>0</v>
      </c>
      <c r="AF41" s="1105"/>
      <c r="AG41" s="1105"/>
      <c r="AH41" s="1105"/>
      <c r="AI41" s="1105"/>
      <c r="AJ41" s="1105"/>
      <c r="AK41" s="1105"/>
      <c r="AM41" s="37" t="s">
        <v>565</v>
      </c>
      <c r="AN41" s="77"/>
      <c r="AO41" s="77"/>
      <c r="AP41" s="37"/>
      <c r="AQ41" s="43"/>
      <c r="AR41" s="37"/>
      <c r="AS41" s="37"/>
      <c r="AT41" s="37"/>
      <c r="AU41" s="37"/>
      <c r="AV41" s="37"/>
      <c r="AW41" s="37"/>
      <c r="AX41" s="37"/>
      <c r="AY41" s="37"/>
      <c r="AZ41" s="37"/>
      <c r="BA41" s="37"/>
      <c r="BB41" s="37"/>
      <c r="BC41" s="1117">
        <v>5</v>
      </c>
      <c r="BD41" s="1117"/>
      <c r="BE41" s="1117"/>
      <c r="BF41" s="37"/>
      <c r="BG41" s="1078"/>
      <c r="BH41" s="1078"/>
      <c r="BI41" s="1078"/>
      <c r="BJ41" s="1078"/>
      <c r="BK41" s="1078"/>
      <c r="BL41" s="1078"/>
      <c r="BM41" s="1078"/>
      <c r="BN41" s="37"/>
      <c r="BO41" s="1078"/>
      <c r="BP41" s="1078"/>
      <c r="BQ41" s="1078"/>
      <c r="BR41" s="1078"/>
      <c r="BS41" s="1078"/>
      <c r="BT41" s="1078"/>
      <c r="BU41" s="1078"/>
      <c r="BV41" s="43"/>
      <c r="BW41" s="143"/>
      <c r="BX41" s="143"/>
    </row>
    <row r="42" spans="1:76" s="10" customFormat="1" ht="19.5" customHeight="1" outlineLevel="1">
      <c r="A42" s="362">
        <v>212</v>
      </c>
      <c r="B42" s="37" t="s">
        <v>1045</v>
      </c>
      <c r="C42" s="77"/>
      <c r="D42" s="77"/>
      <c r="E42" s="37"/>
      <c r="F42" s="43"/>
      <c r="G42" s="37"/>
      <c r="H42" s="37"/>
      <c r="I42" s="37"/>
      <c r="J42" s="37"/>
      <c r="K42" s="37"/>
      <c r="L42" s="37"/>
      <c r="M42" s="37"/>
      <c r="N42" s="37"/>
      <c r="O42" s="37"/>
      <c r="P42" s="37"/>
      <c r="Q42" s="37"/>
      <c r="R42" s="37">
        <v>212</v>
      </c>
      <c r="S42" s="355"/>
      <c r="T42" s="355"/>
      <c r="U42" s="355"/>
      <c r="V42" s="37"/>
      <c r="W42" s="1105">
        <f>IF(ISBLANK($A42)=FALSE,VLOOKUP($A42,'Tổng hợp'!$A:$J,'Tổng hợp'!$F$8,0),0)</f>
        <v>0</v>
      </c>
      <c r="X42" s="1105"/>
      <c r="Y42" s="1105"/>
      <c r="Z42" s="1105"/>
      <c r="AA42" s="1105"/>
      <c r="AB42" s="1105"/>
      <c r="AC42" s="1105"/>
      <c r="AD42" s="415"/>
      <c r="AE42" s="1105">
        <f>IF(ISBLANK($A42)=FALSE,VLOOKUP($A42,'Tổng hợp'!$A:$J,'Tổng hợp'!$J$8,0),0)</f>
        <v>0</v>
      </c>
      <c r="AF42" s="1105"/>
      <c r="AG42" s="1105"/>
      <c r="AH42" s="1105"/>
      <c r="AI42" s="1105"/>
      <c r="AJ42" s="1105"/>
      <c r="AK42" s="1105"/>
      <c r="AM42" s="37"/>
      <c r="AN42" s="77"/>
      <c r="AO42" s="77"/>
      <c r="AP42" s="37"/>
      <c r="AQ42" s="43"/>
      <c r="AR42" s="37"/>
      <c r="AS42" s="37"/>
      <c r="AT42" s="37"/>
      <c r="AU42" s="37"/>
      <c r="AV42" s="37"/>
      <c r="AW42" s="37"/>
      <c r="AX42" s="37"/>
      <c r="AY42" s="37"/>
      <c r="AZ42" s="37"/>
      <c r="BA42" s="37"/>
      <c r="BB42" s="37"/>
      <c r="BC42" s="355"/>
      <c r="BD42" s="355"/>
      <c r="BE42" s="355"/>
      <c r="BF42" s="37"/>
      <c r="BG42" s="43"/>
      <c r="BH42" s="43"/>
      <c r="BI42" s="43"/>
      <c r="BJ42" s="43"/>
      <c r="BK42" s="43"/>
      <c r="BL42" s="43"/>
      <c r="BM42" s="43"/>
      <c r="BN42" s="37"/>
      <c r="BO42" s="43"/>
      <c r="BP42" s="43"/>
      <c r="BQ42" s="43"/>
      <c r="BR42" s="43"/>
      <c r="BS42" s="43"/>
      <c r="BT42" s="43"/>
      <c r="BU42" s="43"/>
      <c r="BV42" s="43"/>
      <c r="BW42" s="143"/>
      <c r="BX42" s="143"/>
    </row>
    <row r="43" spans="1:76" s="10" customFormat="1" ht="18" customHeight="1" outlineLevel="1">
      <c r="A43" s="362">
        <v>213</v>
      </c>
      <c r="B43" s="37" t="s">
        <v>1048</v>
      </c>
      <c r="C43" s="77"/>
      <c r="D43" s="77"/>
      <c r="E43" s="37"/>
      <c r="F43" s="43"/>
      <c r="G43" s="37"/>
      <c r="H43" s="37"/>
      <c r="I43" s="37"/>
      <c r="J43" s="37"/>
      <c r="K43" s="37"/>
      <c r="L43" s="37"/>
      <c r="M43" s="37"/>
      <c r="N43" s="37"/>
      <c r="O43" s="37"/>
      <c r="P43" s="37"/>
      <c r="Q43" s="37"/>
      <c r="R43" s="37">
        <v>213</v>
      </c>
      <c r="S43" s="1113" t="s">
        <v>1299</v>
      </c>
      <c r="T43" s="1113"/>
      <c r="U43" s="1113"/>
      <c r="V43" s="37"/>
      <c r="W43" s="1105">
        <f>IF(ISBLANK($A43)=FALSE,VLOOKUP($A43,'Tổng hợp'!$A:$J,'Tổng hợp'!$F$8,0),0)</f>
        <v>0</v>
      </c>
      <c r="X43" s="1105"/>
      <c r="Y43" s="1105"/>
      <c r="Z43" s="1105"/>
      <c r="AA43" s="1105"/>
      <c r="AB43" s="1105"/>
      <c r="AC43" s="1105"/>
      <c r="AD43" s="415"/>
      <c r="AE43" s="1105">
        <f>IF(ISBLANK($A43)=FALSE,VLOOKUP($A43,'Tổng hợp'!$A:$J,'Tổng hợp'!$J$8,0),0)</f>
        <v>0</v>
      </c>
      <c r="AF43" s="1105"/>
      <c r="AG43" s="1105"/>
      <c r="AH43" s="1105"/>
      <c r="AI43" s="1105"/>
      <c r="AJ43" s="1105"/>
      <c r="AK43" s="1105"/>
      <c r="AM43" s="37" t="s">
        <v>566</v>
      </c>
      <c r="AN43" s="77"/>
      <c r="AO43" s="77"/>
      <c r="AP43" s="37"/>
      <c r="AQ43" s="43"/>
      <c r="AR43" s="37"/>
      <c r="AS43" s="37"/>
      <c r="AT43" s="37"/>
      <c r="AU43" s="37"/>
      <c r="AV43" s="37"/>
      <c r="AW43" s="37"/>
      <c r="AX43" s="37"/>
      <c r="AY43" s="37"/>
      <c r="AZ43" s="37"/>
      <c r="BA43" s="37"/>
      <c r="BB43" s="37"/>
      <c r="BC43" s="1113"/>
      <c r="BD43" s="1113"/>
      <c r="BE43" s="1113"/>
      <c r="BF43" s="37"/>
      <c r="BG43" s="1078"/>
      <c r="BH43" s="1078"/>
      <c r="BI43" s="1078"/>
      <c r="BJ43" s="1078"/>
      <c r="BK43" s="1078"/>
      <c r="BL43" s="1078"/>
      <c r="BM43" s="1078"/>
      <c r="BN43" s="37"/>
      <c r="BO43" s="1078"/>
      <c r="BP43" s="1078"/>
      <c r="BQ43" s="1078"/>
      <c r="BR43" s="1078"/>
      <c r="BS43" s="1078"/>
      <c r="BT43" s="1078"/>
      <c r="BU43" s="1078"/>
      <c r="BV43" s="43"/>
      <c r="BW43" s="143"/>
      <c r="BX43" s="143"/>
    </row>
    <row r="44" spans="1:76" s="10" customFormat="1" ht="18.75" customHeight="1" outlineLevel="1">
      <c r="A44" s="362">
        <v>218</v>
      </c>
      <c r="B44" s="37" t="s">
        <v>1046</v>
      </c>
      <c r="C44" s="77"/>
      <c r="D44" s="77"/>
      <c r="E44" s="37"/>
      <c r="F44" s="43"/>
      <c r="G44" s="37"/>
      <c r="H44" s="37"/>
      <c r="I44" s="37"/>
      <c r="J44" s="37"/>
      <c r="K44" s="37"/>
      <c r="L44" s="37"/>
      <c r="M44" s="37"/>
      <c r="N44" s="37"/>
      <c r="O44" s="37"/>
      <c r="P44" s="37"/>
      <c r="Q44" s="37"/>
      <c r="R44" s="37">
        <v>218</v>
      </c>
      <c r="S44" s="1113" t="s">
        <v>1300</v>
      </c>
      <c r="T44" s="1113"/>
      <c r="U44" s="1113"/>
      <c r="V44" s="37"/>
      <c r="W44" s="1105">
        <f>IF(ISBLANK($A44)=FALSE,VLOOKUP($A44,'Tổng hợp'!$A:$J,'Tổng hợp'!$F$8,0),0)</f>
        <v>0</v>
      </c>
      <c r="X44" s="1105"/>
      <c r="Y44" s="1105"/>
      <c r="Z44" s="1105"/>
      <c r="AA44" s="1105"/>
      <c r="AB44" s="1105"/>
      <c r="AC44" s="1105"/>
      <c r="AD44" s="415"/>
      <c r="AE44" s="1105">
        <f>IF(ISBLANK($A44)=FALSE,VLOOKUP($A44,'Tổng hợp'!$A:$J,'Tổng hợp'!$J$8,0),0)</f>
        <v>0</v>
      </c>
      <c r="AF44" s="1105"/>
      <c r="AG44" s="1105"/>
      <c r="AH44" s="1105"/>
      <c r="AI44" s="1105"/>
      <c r="AJ44" s="1105"/>
      <c r="AK44" s="1105"/>
      <c r="AM44" s="37" t="s">
        <v>567</v>
      </c>
      <c r="AN44" s="77"/>
      <c r="AO44" s="77"/>
      <c r="AP44" s="37"/>
      <c r="AQ44" s="43"/>
      <c r="AR44" s="37"/>
      <c r="AS44" s="37"/>
      <c r="AT44" s="37"/>
      <c r="AU44" s="37"/>
      <c r="AV44" s="37"/>
      <c r="AW44" s="37"/>
      <c r="AX44" s="37"/>
      <c r="AY44" s="37"/>
      <c r="AZ44" s="37"/>
      <c r="BA44" s="37"/>
      <c r="BB44" s="37"/>
      <c r="BC44" s="1113"/>
      <c r="BD44" s="1113"/>
      <c r="BE44" s="1113"/>
      <c r="BF44" s="37"/>
      <c r="BG44" s="1078"/>
      <c r="BH44" s="1078"/>
      <c r="BI44" s="1078"/>
      <c r="BJ44" s="1078"/>
      <c r="BK44" s="1078"/>
      <c r="BL44" s="1078"/>
      <c r="BM44" s="1078"/>
      <c r="BN44" s="37"/>
      <c r="BO44" s="1078"/>
      <c r="BP44" s="1078"/>
      <c r="BQ44" s="1078"/>
      <c r="BR44" s="1078"/>
      <c r="BS44" s="1078"/>
      <c r="BT44" s="1078"/>
      <c r="BU44" s="1078"/>
      <c r="BV44" s="43"/>
      <c r="BW44" s="143"/>
      <c r="BX44" s="143"/>
    </row>
    <row r="45" spans="1:76" s="10" customFormat="1" ht="15" outlineLevel="1">
      <c r="A45" s="362">
        <v>219</v>
      </c>
      <c r="B45" s="37" t="s">
        <v>1047</v>
      </c>
      <c r="C45" s="77"/>
      <c r="D45" s="77"/>
      <c r="E45" s="37"/>
      <c r="F45" s="43"/>
      <c r="G45" s="37"/>
      <c r="H45" s="37"/>
      <c r="I45" s="37"/>
      <c r="J45" s="37"/>
      <c r="K45" s="37"/>
      <c r="L45" s="37"/>
      <c r="M45" s="37"/>
      <c r="N45" s="37"/>
      <c r="O45" s="37"/>
      <c r="P45" s="37"/>
      <c r="Q45" s="37"/>
      <c r="R45" s="37">
        <v>219</v>
      </c>
      <c r="S45" s="1113"/>
      <c r="T45" s="1113"/>
      <c r="U45" s="1113"/>
      <c r="V45" s="37"/>
      <c r="W45" s="1105">
        <f>IF(ISBLANK($A45)=FALSE,VLOOKUP($A45,'Tổng hợp'!$A:$J,'Tổng hợp'!$F$8,0),0)</f>
        <v>0</v>
      </c>
      <c r="X45" s="1105"/>
      <c r="Y45" s="1105"/>
      <c r="Z45" s="1105"/>
      <c r="AA45" s="1105"/>
      <c r="AB45" s="1105"/>
      <c r="AC45" s="1105"/>
      <c r="AD45" s="415"/>
      <c r="AE45" s="1105">
        <f>IF(ISBLANK($A45)=FALSE,VLOOKUP($A45,'Tổng hợp'!$A:$J,'Tổng hợp'!$J$8,0),0)</f>
        <v>0</v>
      </c>
      <c r="AF45" s="1105"/>
      <c r="AG45" s="1105"/>
      <c r="AH45" s="1105"/>
      <c r="AI45" s="1105"/>
      <c r="AJ45" s="1105"/>
      <c r="AK45" s="1105"/>
      <c r="AM45" s="37" t="s">
        <v>463</v>
      </c>
      <c r="AN45" s="77"/>
      <c r="AO45" s="77"/>
      <c r="AP45" s="37"/>
      <c r="AQ45" s="43"/>
      <c r="AR45" s="37"/>
      <c r="AS45" s="37"/>
      <c r="AT45" s="37"/>
      <c r="AU45" s="37"/>
      <c r="AV45" s="37"/>
      <c r="AW45" s="37"/>
      <c r="AX45" s="37"/>
      <c r="AY45" s="37"/>
      <c r="AZ45" s="37"/>
      <c r="BA45" s="37"/>
      <c r="BB45" s="37"/>
      <c r="BC45" s="1113"/>
      <c r="BD45" s="1113"/>
      <c r="BE45" s="1113"/>
      <c r="BF45" s="37"/>
      <c r="BG45" s="1078"/>
      <c r="BH45" s="1078"/>
      <c r="BI45" s="1078"/>
      <c r="BJ45" s="1078"/>
      <c r="BK45" s="1078"/>
      <c r="BL45" s="1078"/>
      <c r="BM45" s="1078"/>
      <c r="BN45" s="37"/>
      <c r="BO45" s="1078"/>
      <c r="BP45" s="1078"/>
      <c r="BQ45" s="1078"/>
      <c r="BR45" s="1078"/>
      <c r="BS45" s="1078"/>
      <c r="BT45" s="1078"/>
      <c r="BU45" s="1078"/>
      <c r="BV45" s="43"/>
      <c r="BW45" s="143"/>
      <c r="BX45" s="143"/>
    </row>
    <row r="46" spans="1:76" s="10" customFormat="1" ht="15" outlineLevel="1">
      <c r="A46" s="362"/>
      <c r="B46" s="37"/>
      <c r="C46" s="77"/>
      <c r="D46" s="77"/>
      <c r="E46" s="37"/>
      <c r="F46" s="43"/>
      <c r="G46" s="37"/>
      <c r="H46" s="37"/>
      <c r="I46" s="37"/>
      <c r="J46" s="37"/>
      <c r="K46" s="37"/>
      <c r="L46" s="37"/>
      <c r="M46" s="37"/>
      <c r="N46" s="37"/>
      <c r="O46" s="37"/>
      <c r="P46" s="37"/>
      <c r="Q46" s="37"/>
      <c r="R46" s="37"/>
      <c r="S46" s="123"/>
      <c r="T46" s="123"/>
      <c r="U46" s="123"/>
      <c r="V46" s="37"/>
      <c r="W46" s="415"/>
      <c r="X46" s="415"/>
      <c r="Y46" s="415"/>
      <c r="Z46" s="415"/>
      <c r="AA46" s="415"/>
      <c r="AB46" s="415"/>
      <c r="AC46" s="415"/>
      <c r="AD46" s="415"/>
      <c r="AE46" s="415"/>
      <c r="AF46" s="415"/>
      <c r="AG46" s="415"/>
      <c r="AH46" s="415"/>
      <c r="AI46" s="415"/>
      <c r="AJ46" s="415"/>
      <c r="AK46" s="415"/>
      <c r="AM46" s="37"/>
      <c r="AN46" s="77"/>
      <c r="AO46" s="77"/>
      <c r="AP46" s="37"/>
      <c r="AQ46" s="43"/>
      <c r="AR46" s="37"/>
      <c r="AS46" s="37"/>
      <c r="AT46" s="37"/>
      <c r="AU46" s="37"/>
      <c r="AV46" s="37"/>
      <c r="AW46" s="37"/>
      <c r="AX46" s="37"/>
      <c r="AY46" s="37"/>
      <c r="AZ46" s="37"/>
      <c r="BA46" s="37"/>
      <c r="BB46" s="37"/>
      <c r="BC46" s="123"/>
      <c r="BD46" s="123"/>
      <c r="BE46" s="123"/>
      <c r="BF46" s="37"/>
      <c r="BG46" s="43"/>
      <c r="BH46" s="43"/>
      <c r="BI46" s="43"/>
      <c r="BJ46" s="43"/>
      <c r="BK46" s="43"/>
      <c r="BL46" s="43"/>
      <c r="BM46" s="43"/>
      <c r="BN46" s="37"/>
      <c r="BO46" s="43"/>
      <c r="BP46" s="43"/>
      <c r="BQ46" s="43"/>
      <c r="BR46" s="43"/>
      <c r="BS46" s="43"/>
      <c r="BT46" s="43"/>
      <c r="BU46" s="43"/>
      <c r="BV46" s="43"/>
      <c r="BW46" s="143"/>
      <c r="BX46" s="143"/>
    </row>
    <row r="47" spans="1:76" s="10" customFormat="1" ht="15" outlineLevel="1">
      <c r="A47" s="362"/>
      <c r="B47" s="37"/>
      <c r="C47" s="77"/>
      <c r="D47" s="77"/>
      <c r="E47" s="37"/>
      <c r="F47" s="43"/>
      <c r="G47" s="37"/>
      <c r="H47" s="37"/>
      <c r="I47" s="37"/>
      <c r="J47" s="37"/>
      <c r="K47" s="37"/>
      <c r="L47" s="37"/>
      <c r="M47" s="37"/>
      <c r="N47" s="37"/>
      <c r="O47" s="37"/>
      <c r="P47" s="37"/>
      <c r="Q47" s="37"/>
      <c r="R47" s="37"/>
      <c r="S47" s="123"/>
      <c r="T47" s="123"/>
      <c r="U47" s="123"/>
      <c r="V47" s="37"/>
      <c r="W47" s="415"/>
      <c r="X47" s="415"/>
      <c r="Y47" s="415"/>
      <c r="Z47" s="415"/>
      <c r="AA47" s="415"/>
      <c r="AB47" s="415"/>
      <c r="AC47" s="415"/>
      <c r="AD47" s="415"/>
      <c r="AE47" s="415"/>
      <c r="AF47" s="415"/>
      <c r="AG47" s="415"/>
      <c r="AH47" s="415"/>
      <c r="AI47" s="415"/>
      <c r="AJ47" s="415"/>
      <c r="AK47" s="415"/>
      <c r="AM47" s="37"/>
      <c r="AN47" s="77"/>
      <c r="AO47" s="77"/>
      <c r="AP47" s="37"/>
      <c r="AQ47" s="43"/>
      <c r="AR47" s="37"/>
      <c r="AS47" s="37"/>
      <c r="AT47" s="37"/>
      <c r="AU47" s="37"/>
      <c r="AV47" s="37"/>
      <c r="AW47" s="37"/>
      <c r="AX47" s="37"/>
      <c r="AY47" s="37"/>
      <c r="AZ47" s="37"/>
      <c r="BA47" s="37"/>
      <c r="BB47" s="37"/>
      <c r="BC47" s="123"/>
      <c r="BD47" s="123"/>
      <c r="BE47" s="123"/>
      <c r="BF47" s="37"/>
      <c r="BG47" s="43"/>
      <c r="BH47" s="43"/>
      <c r="BI47" s="43"/>
      <c r="BJ47" s="43"/>
      <c r="BK47" s="43"/>
      <c r="BL47" s="43"/>
      <c r="BM47" s="43"/>
      <c r="BN47" s="37"/>
      <c r="BO47" s="43"/>
      <c r="BP47" s="43"/>
      <c r="BQ47" s="43"/>
      <c r="BR47" s="43"/>
      <c r="BS47" s="43"/>
      <c r="BT47" s="43"/>
      <c r="BU47" s="43"/>
      <c r="BV47" s="43"/>
      <c r="BW47" s="143"/>
      <c r="BX47" s="143"/>
    </row>
    <row r="48" spans="1:76" s="10" customFormat="1" ht="15" outlineLevel="1">
      <c r="A48" s="362"/>
      <c r="B48" s="37"/>
      <c r="C48" s="77"/>
      <c r="D48" s="77"/>
      <c r="E48" s="37"/>
      <c r="F48" s="43"/>
      <c r="G48" s="37"/>
      <c r="H48" s="37"/>
      <c r="I48" s="37"/>
      <c r="J48" s="37"/>
      <c r="K48" s="37"/>
      <c r="L48" s="37"/>
      <c r="M48" s="37"/>
      <c r="N48" s="37"/>
      <c r="O48" s="37"/>
      <c r="P48" s="37"/>
      <c r="Q48" s="37"/>
      <c r="R48" s="37"/>
      <c r="S48" s="123"/>
      <c r="T48" s="123"/>
      <c r="U48" s="123"/>
      <c r="V48" s="37"/>
      <c r="W48" s="415"/>
      <c r="X48" s="415"/>
      <c r="Y48" s="415"/>
      <c r="Z48" s="415"/>
      <c r="AA48" s="415"/>
      <c r="AB48" s="415"/>
      <c r="AC48" s="415"/>
      <c r="AD48" s="415"/>
      <c r="AE48" s="415"/>
      <c r="AF48" s="415"/>
      <c r="AG48" s="415"/>
      <c r="AH48" s="415"/>
      <c r="AI48" s="415"/>
      <c r="AJ48" s="415"/>
      <c r="AK48" s="415"/>
      <c r="AM48" s="37"/>
      <c r="AN48" s="77"/>
      <c r="AO48" s="77"/>
      <c r="AP48" s="37"/>
      <c r="AQ48" s="43"/>
      <c r="AR48" s="37"/>
      <c r="AS48" s="37"/>
      <c r="AT48" s="37"/>
      <c r="AU48" s="37"/>
      <c r="AV48" s="37"/>
      <c r="AW48" s="37"/>
      <c r="AX48" s="37"/>
      <c r="AY48" s="37"/>
      <c r="AZ48" s="37"/>
      <c r="BA48" s="37"/>
      <c r="BB48" s="37"/>
      <c r="BC48" s="123"/>
      <c r="BD48" s="123"/>
      <c r="BE48" s="123"/>
      <c r="BF48" s="37"/>
      <c r="BG48" s="43"/>
      <c r="BH48" s="43"/>
      <c r="BI48" s="43"/>
      <c r="BJ48" s="43"/>
      <c r="BK48" s="43"/>
      <c r="BL48" s="43"/>
      <c r="BM48" s="43"/>
      <c r="BN48" s="37"/>
      <c r="BO48" s="43"/>
      <c r="BP48" s="43"/>
      <c r="BQ48" s="43"/>
      <c r="BR48" s="43"/>
      <c r="BS48" s="43"/>
      <c r="BT48" s="43"/>
      <c r="BU48" s="43"/>
      <c r="BV48" s="43"/>
      <c r="BW48" s="143"/>
      <c r="BX48" s="143"/>
    </row>
    <row r="49" spans="1:76" s="10" customFormat="1" ht="15" outlineLevel="1">
      <c r="A49" s="362"/>
      <c r="B49" s="37"/>
      <c r="C49" s="77"/>
      <c r="D49" s="77"/>
      <c r="E49" s="37"/>
      <c r="F49" s="43"/>
      <c r="G49" s="37"/>
      <c r="H49" s="37"/>
      <c r="I49" s="37"/>
      <c r="J49" s="37"/>
      <c r="K49" s="37"/>
      <c r="L49" s="37"/>
      <c r="M49" s="37"/>
      <c r="N49" s="37"/>
      <c r="O49" s="37"/>
      <c r="P49" s="37"/>
      <c r="Q49" s="37"/>
      <c r="R49" s="37"/>
      <c r="S49" s="123"/>
      <c r="T49" s="123"/>
      <c r="U49" s="123"/>
      <c r="V49" s="37"/>
      <c r="W49" s="415"/>
      <c r="X49" s="415"/>
      <c r="Y49" s="415"/>
      <c r="Z49" s="415"/>
      <c r="AA49" s="415"/>
      <c r="AB49" s="415"/>
      <c r="AC49" s="415"/>
      <c r="AD49" s="415"/>
      <c r="AE49" s="415"/>
      <c r="AF49" s="415"/>
      <c r="AG49" s="415"/>
      <c r="AH49" s="415"/>
      <c r="AI49" s="415"/>
      <c r="AJ49" s="415"/>
      <c r="AK49" s="415"/>
      <c r="AM49" s="37"/>
      <c r="AN49" s="77"/>
      <c r="AO49" s="77"/>
      <c r="AP49" s="37"/>
      <c r="AQ49" s="43"/>
      <c r="AR49" s="37"/>
      <c r="AS49" s="37"/>
      <c r="AT49" s="37"/>
      <c r="AU49" s="37"/>
      <c r="AV49" s="37"/>
      <c r="AW49" s="37"/>
      <c r="AX49" s="37"/>
      <c r="AY49" s="37"/>
      <c r="AZ49" s="37"/>
      <c r="BA49" s="37"/>
      <c r="BB49" s="37"/>
      <c r="BC49" s="123"/>
      <c r="BD49" s="123"/>
      <c r="BE49" s="123"/>
      <c r="BF49" s="37"/>
      <c r="BG49" s="43"/>
      <c r="BH49" s="43"/>
      <c r="BI49" s="43"/>
      <c r="BJ49" s="43"/>
      <c r="BK49" s="43"/>
      <c r="BL49" s="43"/>
      <c r="BM49" s="43"/>
      <c r="BN49" s="37"/>
      <c r="BO49" s="43"/>
      <c r="BP49" s="43"/>
      <c r="BQ49" s="43"/>
      <c r="BR49" s="43"/>
      <c r="BS49" s="43"/>
      <c r="BT49" s="43"/>
      <c r="BU49" s="43"/>
      <c r="BV49" s="43"/>
      <c r="BW49" s="143"/>
      <c r="BX49" s="143"/>
    </row>
    <row r="50" spans="1:76" s="10" customFormat="1" ht="15" outlineLevel="1">
      <c r="A50" s="362"/>
      <c r="B50" s="38"/>
      <c r="C50" s="38"/>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M50" s="37"/>
      <c r="AN50" s="77"/>
      <c r="AO50" s="77"/>
      <c r="AP50" s="37"/>
      <c r="AQ50" s="43"/>
      <c r="AR50" s="37"/>
      <c r="AS50" s="37"/>
      <c r="AT50" s="37"/>
      <c r="AU50" s="37"/>
      <c r="AV50" s="37"/>
      <c r="AW50" s="37"/>
      <c r="AX50" s="37"/>
      <c r="AY50" s="37"/>
      <c r="AZ50" s="37"/>
      <c r="BA50" s="37"/>
      <c r="BB50" s="37"/>
      <c r="BC50" s="123"/>
      <c r="BD50" s="123"/>
      <c r="BE50" s="123"/>
      <c r="BF50" s="37"/>
      <c r="BG50" s="43"/>
      <c r="BH50" s="43"/>
      <c r="BI50" s="43"/>
      <c r="BJ50" s="43"/>
      <c r="BK50" s="43"/>
      <c r="BL50" s="43"/>
      <c r="BM50" s="43"/>
      <c r="BN50" s="37"/>
      <c r="BO50" s="43"/>
      <c r="BP50" s="43"/>
      <c r="BQ50" s="43"/>
      <c r="BR50" s="43"/>
      <c r="BS50" s="43"/>
      <c r="BT50" s="43"/>
      <c r="BU50" s="43"/>
      <c r="BV50" s="43"/>
      <c r="BW50" s="143"/>
      <c r="BX50" s="143"/>
    </row>
    <row r="51" spans="1:76" s="10" customFormat="1" ht="18.75" outlineLevel="1">
      <c r="A51" s="362"/>
      <c r="B51" s="226" t="s">
        <v>1381</v>
      </c>
      <c r="C51" s="70"/>
      <c r="D51" s="70"/>
      <c r="E51" s="72"/>
      <c r="F51" s="72"/>
      <c r="G51" s="72"/>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M51" s="37"/>
      <c r="AN51" s="77"/>
      <c r="AO51" s="77"/>
      <c r="AP51" s="37"/>
      <c r="AQ51" s="43"/>
      <c r="AR51" s="37"/>
      <c r="AS51" s="37"/>
      <c r="AT51" s="37"/>
      <c r="AU51" s="37"/>
      <c r="AV51" s="37"/>
      <c r="AW51" s="37"/>
      <c r="AX51" s="37"/>
      <c r="AY51" s="37"/>
      <c r="AZ51" s="37"/>
      <c r="BA51" s="37"/>
      <c r="BB51" s="37"/>
      <c r="BC51" s="123"/>
      <c r="BD51" s="123"/>
      <c r="BE51" s="123"/>
      <c r="BF51" s="37"/>
      <c r="BG51" s="43"/>
      <c r="BH51" s="43"/>
      <c r="BI51" s="43"/>
      <c r="BJ51" s="43"/>
      <c r="BK51" s="43"/>
      <c r="BL51" s="43"/>
      <c r="BM51" s="43"/>
      <c r="BN51" s="37"/>
      <c r="BO51" s="43"/>
      <c r="BP51" s="43"/>
      <c r="BQ51" s="43"/>
      <c r="BR51" s="43"/>
      <c r="BS51" s="43"/>
      <c r="BT51" s="43"/>
      <c r="BU51" s="43"/>
      <c r="BV51" s="43"/>
      <c r="BW51" s="143"/>
      <c r="BX51" s="143"/>
    </row>
    <row r="52" spans="1:76" s="10" customFormat="1" ht="15" outlineLevel="1">
      <c r="A52" s="362"/>
      <c r="B52" s="73" t="str">
        <f>'Danh mục'!$B$8</f>
        <v>Tại ngày 30 tháng 06 năm 2014</v>
      </c>
      <c r="C52" s="70"/>
      <c r="D52" s="70"/>
      <c r="E52" s="72"/>
      <c r="F52" s="72"/>
      <c r="G52" s="72"/>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M52" s="37"/>
      <c r="AN52" s="77"/>
      <c r="AO52" s="77"/>
      <c r="AP52" s="37"/>
      <c r="AQ52" s="43"/>
      <c r="AR52" s="37"/>
      <c r="AS52" s="37"/>
      <c r="AT52" s="37"/>
      <c r="AU52" s="37"/>
      <c r="AV52" s="37"/>
      <c r="AW52" s="37"/>
      <c r="AX52" s="37"/>
      <c r="AY52" s="37"/>
      <c r="AZ52" s="37"/>
      <c r="BA52" s="37"/>
      <c r="BB52" s="37"/>
      <c r="BC52" s="123"/>
      <c r="BD52" s="123"/>
      <c r="BE52" s="123"/>
      <c r="BF52" s="37"/>
      <c r="BG52" s="43"/>
      <c r="BH52" s="43"/>
      <c r="BI52" s="43"/>
      <c r="BJ52" s="43"/>
      <c r="BK52" s="43"/>
      <c r="BL52" s="43"/>
      <c r="BM52" s="43"/>
      <c r="BN52" s="37"/>
      <c r="BO52" s="43"/>
      <c r="BP52" s="43"/>
      <c r="BQ52" s="43"/>
      <c r="BR52" s="43"/>
      <c r="BS52" s="43"/>
      <c r="BT52" s="43"/>
      <c r="BU52" s="43"/>
      <c r="BV52" s="43"/>
      <c r="BW52" s="143"/>
      <c r="BX52" s="143"/>
    </row>
    <row r="53" spans="1:76" s="10" customFormat="1" ht="15" outlineLevel="1">
      <c r="A53" s="362"/>
      <c r="B53" s="73"/>
      <c r="C53" s="70"/>
      <c r="D53" s="70"/>
      <c r="E53" s="72"/>
      <c r="F53" s="72"/>
      <c r="G53" s="818"/>
      <c r="H53" s="70"/>
      <c r="I53" s="70"/>
      <c r="J53" s="70"/>
      <c r="K53" s="818"/>
      <c r="L53" s="70"/>
      <c r="M53" s="818"/>
      <c r="N53" s="70"/>
      <c r="O53" s="818"/>
      <c r="P53" s="70"/>
      <c r="Q53" s="70"/>
      <c r="R53" s="818" t="s">
        <v>1353</v>
      </c>
      <c r="S53" s="240"/>
      <c r="T53" s="70"/>
      <c r="U53" s="70"/>
      <c r="V53" s="70"/>
      <c r="W53" s="70"/>
      <c r="X53" s="70"/>
      <c r="Y53" s="70"/>
      <c r="Z53" s="70"/>
      <c r="AA53" s="240"/>
      <c r="AB53" s="70"/>
      <c r="AC53" s="70"/>
      <c r="AD53" s="70"/>
      <c r="AE53" s="70"/>
      <c r="AF53" s="70"/>
      <c r="AG53" s="70"/>
      <c r="AH53" s="70"/>
      <c r="AI53" s="70"/>
      <c r="AJ53" s="70"/>
      <c r="AK53" s="70"/>
      <c r="AM53" s="37"/>
      <c r="AN53" s="77"/>
      <c r="AO53" s="77"/>
      <c r="AP53" s="37"/>
      <c r="AQ53" s="43"/>
      <c r="AR53" s="37"/>
      <c r="AS53" s="37"/>
      <c r="AT53" s="37"/>
      <c r="AU53" s="37"/>
      <c r="AV53" s="37"/>
      <c r="AW53" s="37"/>
      <c r="AX53" s="37"/>
      <c r="AY53" s="37"/>
      <c r="AZ53" s="37"/>
      <c r="BA53" s="37"/>
      <c r="BB53" s="37"/>
      <c r="BC53" s="123"/>
      <c r="BD53" s="123"/>
      <c r="BE53" s="123"/>
      <c r="BF53" s="37"/>
      <c r="BG53" s="43"/>
      <c r="BH53" s="43"/>
      <c r="BI53" s="43"/>
      <c r="BJ53" s="43"/>
      <c r="BK53" s="43"/>
      <c r="BL53" s="43"/>
      <c r="BM53" s="43"/>
      <c r="BN53" s="37"/>
      <c r="BO53" s="43"/>
      <c r="BP53" s="43"/>
      <c r="BQ53" s="43"/>
      <c r="BR53" s="43"/>
      <c r="BS53" s="43"/>
      <c r="BT53" s="43"/>
      <c r="BU53" s="43"/>
      <c r="BV53" s="43"/>
      <c r="BW53" s="143"/>
      <c r="BX53" s="143"/>
    </row>
    <row r="54" spans="1:76" s="10" customFormat="1" ht="15" outlineLevel="1">
      <c r="A54" s="362"/>
      <c r="B54" s="37"/>
      <c r="C54" s="37"/>
      <c r="D54" s="37"/>
      <c r="E54" s="43"/>
      <c r="F54" s="43"/>
      <c r="G54" s="43"/>
      <c r="H54" s="37"/>
      <c r="I54" s="37"/>
      <c r="J54" s="37"/>
      <c r="K54" s="37"/>
      <c r="L54" s="37"/>
      <c r="M54" s="37"/>
      <c r="N54" s="37"/>
      <c r="O54" s="37"/>
      <c r="P54" s="37"/>
      <c r="Q54" s="37"/>
      <c r="R54" s="37"/>
      <c r="S54" s="37"/>
      <c r="T54" s="37"/>
      <c r="U54" s="37"/>
      <c r="V54" s="37"/>
      <c r="W54" s="37"/>
      <c r="X54" s="37"/>
      <c r="Y54" s="37"/>
      <c r="Z54" s="37"/>
      <c r="AA54" s="37"/>
      <c r="AB54" s="37"/>
      <c r="AD54" s="37"/>
      <c r="AE54" s="37"/>
      <c r="AF54" s="37"/>
      <c r="AG54" s="37"/>
      <c r="AH54" s="37"/>
      <c r="AI54" s="37"/>
      <c r="AJ54" s="37"/>
      <c r="AK54" s="374" t="s">
        <v>1034</v>
      </c>
      <c r="AM54" s="37"/>
      <c r="AN54" s="77"/>
      <c r="AO54" s="77"/>
      <c r="AP54" s="37"/>
      <c r="AQ54" s="43"/>
      <c r="AR54" s="37"/>
      <c r="AS54" s="37"/>
      <c r="AT54" s="37"/>
      <c r="AU54" s="37"/>
      <c r="AV54" s="37"/>
      <c r="AW54" s="37"/>
      <c r="AX54" s="37"/>
      <c r="AY54" s="37"/>
      <c r="AZ54" s="37"/>
      <c r="BA54" s="37"/>
      <c r="BB54" s="37"/>
      <c r="BC54" s="123"/>
      <c r="BD54" s="123"/>
      <c r="BE54" s="123"/>
      <c r="BF54" s="37"/>
      <c r="BG54" s="43"/>
      <c r="BH54" s="43"/>
      <c r="BI54" s="43"/>
      <c r="BJ54" s="43"/>
      <c r="BK54" s="43"/>
      <c r="BL54" s="43"/>
      <c r="BM54" s="43"/>
      <c r="BN54" s="37"/>
      <c r="BO54" s="43"/>
      <c r="BP54" s="43"/>
      <c r="BQ54" s="43"/>
      <c r="BR54" s="43"/>
      <c r="BS54" s="43"/>
      <c r="BT54" s="43"/>
      <c r="BU54" s="43"/>
      <c r="BV54" s="43"/>
      <c r="BW54" s="143"/>
      <c r="BX54" s="143"/>
    </row>
    <row r="55" spans="1:76" s="10" customFormat="1" ht="27.75" customHeight="1" outlineLevel="1">
      <c r="A55" s="362"/>
      <c r="B55" s="369"/>
      <c r="C55" s="370"/>
      <c r="D55" s="371"/>
      <c r="E55" s="370"/>
      <c r="F55" s="372"/>
      <c r="G55" s="373" t="s">
        <v>1166</v>
      </c>
      <c r="I55" s="370"/>
      <c r="J55" s="370"/>
      <c r="K55" s="370"/>
      <c r="L55" s="370"/>
      <c r="M55" s="370"/>
      <c r="N55" s="370"/>
      <c r="O55" s="370"/>
      <c r="P55" s="370"/>
      <c r="Q55" s="370"/>
      <c r="R55" s="750" t="s">
        <v>955</v>
      </c>
      <c r="S55" s="1119" t="s">
        <v>1033</v>
      </c>
      <c r="T55" s="1120"/>
      <c r="U55" s="1120"/>
      <c r="V55" s="37"/>
      <c r="W55" s="1136" t="str">
        <f>'Danh mục'!$B$17</f>
        <v>Số cuối kỳ</v>
      </c>
      <c r="X55" s="1136"/>
      <c r="Y55" s="1136"/>
      <c r="Z55" s="1136"/>
      <c r="AA55" s="1136"/>
      <c r="AB55" s="1136"/>
      <c r="AC55" s="1136"/>
      <c r="AD55" s="370"/>
      <c r="AE55" s="1136" t="str">
        <f>'Danh mục'!$B$19</f>
        <v>Số đầu năm</v>
      </c>
      <c r="AF55" s="1136"/>
      <c r="AG55" s="1136"/>
      <c r="AH55" s="1136"/>
      <c r="AI55" s="1136"/>
      <c r="AJ55" s="1136"/>
      <c r="AK55" s="1136"/>
      <c r="AM55" s="37"/>
      <c r="AN55" s="77"/>
      <c r="AO55" s="77"/>
      <c r="AP55" s="37"/>
      <c r="AQ55" s="43"/>
      <c r="AR55" s="37"/>
      <c r="AS55" s="37"/>
      <c r="AT55" s="37"/>
      <c r="AU55" s="37"/>
      <c r="AV55" s="37"/>
      <c r="AW55" s="37"/>
      <c r="AX55" s="37"/>
      <c r="AY55" s="37"/>
      <c r="AZ55" s="37"/>
      <c r="BA55" s="37"/>
      <c r="BB55" s="37"/>
      <c r="BC55" s="123"/>
      <c r="BD55" s="123"/>
      <c r="BE55" s="123"/>
      <c r="BF55" s="37"/>
      <c r="BG55" s="43"/>
      <c r="BH55" s="43"/>
      <c r="BI55" s="43"/>
      <c r="BJ55" s="43"/>
      <c r="BK55" s="43"/>
      <c r="BL55" s="43"/>
      <c r="BM55" s="43"/>
      <c r="BN55" s="37"/>
      <c r="BO55" s="43"/>
      <c r="BP55" s="43"/>
      <c r="BQ55" s="43"/>
      <c r="BR55" s="43"/>
      <c r="BS55" s="43"/>
      <c r="BT55" s="43"/>
      <c r="BU55" s="43"/>
      <c r="BV55" s="43"/>
      <c r="BW55" s="143"/>
      <c r="BX55" s="143"/>
    </row>
    <row r="56" spans="1:76" s="10" customFormat="1" ht="15" outlineLevel="1">
      <c r="A56" s="362"/>
      <c r="B56" s="37"/>
      <c r="C56" s="77"/>
      <c r="D56" s="77"/>
      <c r="E56" s="37"/>
      <c r="F56" s="43"/>
      <c r="G56" s="37"/>
      <c r="H56" s="37"/>
      <c r="I56" s="37"/>
      <c r="J56" s="37"/>
      <c r="K56" s="37"/>
      <c r="L56" s="37"/>
      <c r="M56" s="37"/>
      <c r="N56" s="37"/>
      <c r="O56" s="37"/>
      <c r="P56" s="37"/>
      <c r="Q56" s="37"/>
      <c r="R56" s="37"/>
      <c r="S56" s="123"/>
      <c r="T56" s="123"/>
      <c r="U56" s="123"/>
      <c r="V56" s="37"/>
      <c r="W56" s="415"/>
      <c r="X56" s="415"/>
      <c r="Y56" s="415"/>
      <c r="Z56" s="415"/>
      <c r="AA56" s="415"/>
      <c r="AB56" s="415"/>
      <c r="AC56" s="415"/>
      <c r="AD56" s="415"/>
      <c r="AE56" s="415"/>
      <c r="AF56" s="415"/>
      <c r="AG56" s="415"/>
      <c r="AH56" s="415"/>
      <c r="AI56" s="415"/>
      <c r="AJ56" s="415"/>
      <c r="AK56" s="415"/>
      <c r="AM56" s="37"/>
      <c r="AN56" s="77"/>
      <c r="AO56" s="77"/>
      <c r="AP56" s="37"/>
      <c r="AQ56" s="43"/>
      <c r="AR56" s="37"/>
      <c r="AS56" s="37"/>
      <c r="AT56" s="37"/>
      <c r="AU56" s="37"/>
      <c r="AV56" s="37"/>
      <c r="AW56" s="37"/>
      <c r="AX56" s="37"/>
      <c r="AY56" s="37"/>
      <c r="AZ56" s="37"/>
      <c r="BA56" s="37"/>
      <c r="BB56" s="37"/>
      <c r="BC56" s="123"/>
      <c r="BD56" s="123"/>
      <c r="BE56" s="123"/>
      <c r="BF56" s="37"/>
      <c r="BG56" s="43"/>
      <c r="BH56" s="43"/>
      <c r="BI56" s="43"/>
      <c r="BJ56" s="43"/>
      <c r="BK56" s="43"/>
      <c r="BL56" s="43"/>
      <c r="BM56" s="43"/>
      <c r="BN56" s="37"/>
      <c r="BO56" s="43"/>
      <c r="BP56" s="43"/>
      <c r="BQ56" s="43"/>
      <c r="BR56" s="43"/>
      <c r="BS56" s="43"/>
      <c r="BT56" s="43"/>
      <c r="BU56" s="43"/>
      <c r="BV56" s="43"/>
      <c r="BW56" s="143"/>
      <c r="BX56" s="143"/>
    </row>
    <row r="57" spans="1:76" s="10" customFormat="1" ht="27.75" customHeight="1" outlineLevel="1">
      <c r="A57" s="362">
        <v>220</v>
      </c>
      <c r="B57" s="59" t="s">
        <v>158</v>
      </c>
      <c r="C57" s="77"/>
      <c r="D57" s="77"/>
      <c r="E57" s="37"/>
      <c r="F57" s="43"/>
      <c r="G57" s="37"/>
      <c r="H57" s="37"/>
      <c r="I57" s="37"/>
      <c r="J57" s="37"/>
      <c r="K57" s="37"/>
      <c r="L57" s="37"/>
      <c r="M57" s="37"/>
      <c r="N57" s="37"/>
      <c r="O57" s="37"/>
      <c r="P57" s="37"/>
      <c r="Q57" s="37"/>
      <c r="R57" s="38">
        <v>220</v>
      </c>
      <c r="S57" s="1113"/>
      <c r="T57" s="1113"/>
      <c r="U57" s="1113"/>
      <c r="V57" s="37"/>
      <c r="W57" s="1121">
        <f>IF(ISBLANK($A57)=FALSE,VLOOKUP($A57,'Tổng hợp'!$A:$J,'Tổng hợp'!$F$8,0),0)</f>
        <v>10889362711</v>
      </c>
      <c r="X57" s="1121"/>
      <c r="Y57" s="1121"/>
      <c r="Z57" s="1121"/>
      <c r="AA57" s="1121"/>
      <c r="AB57" s="1121"/>
      <c r="AC57" s="1121"/>
      <c r="AD57" s="415"/>
      <c r="AE57" s="1121">
        <f>IF(ISBLANK($A57)=FALSE,VLOOKUP($A57,'Tổng hợp'!$A:$J,'Tổng hợp'!$J$8,0),0)</f>
        <v>11220897715</v>
      </c>
      <c r="AF57" s="1121"/>
      <c r="AG57" s="1121"/>
      <c r="AH57" s="1121"/>
      <c r="AI57" s="1121"/>
      <c r="AJ57" s="1121"/>
      <c r="AK57" s="1121"/>
      <c r="AM57" s="59" t="s">
        <v>464</v>
      </c>
      <c r="AN57" s="77"/>
      <c r="AO57" s="77"/>
      <c r="AP57" s="37"/>
      <c r="AQ57" s="43"/>
      <c r="AR57" s="37"/>
      <c r="AS57" s="37"/>
      <c r="AT57" s="37"/>
      <c r="AU57" s="37"/>
      <c r="AV57" s="37"/>
      <c r="AW57" s="37"/>
      <c r="AX57" s="37"/>
      <c r="AY57" s="37"/>
      <c r="AZ57" s="37"/>
      <c r="BA57" s="37"/>
      <c r="BB57" s="37"/>
      <c r="BC57" s="1113"/>
      <c r="BD57" s="1113"/>
      <c r="BE57" s="1113"/>
      <c r="BF57" s="37"/>
      <c r="BG57" s="1078"/>
      <c r="BH57" s="1078"/>
      <c r="BI57" s="1078"/>
      <c r="BJ57" s="1078"/>
      <c r="BK57" s="1078"/>
      <c r="BL57" s="1078"/>
      <c r="BM57" s="1078"/>
      <c r="BN57" s="37"/>
      <c r="BO57" s="1078"/>
      <c r="BP57" s="1078"/>
      <c r="BQ57" s="1078"/>
      <c r="BR57" s="1078"/>
      <c r="BS57" s="1078"/>
      <c r="BT57" s="1078"/>
      <c r="BU57" s="1078"/>
      <c r="BV57" s="43"/>
      <c r="BW57" s="143"/>
      <c r="BX57" s="143"/>
    </row>
    <row r="58" spans="1:76" s="10" customFormat="1" ht="27.75" customHeight="1" outlineLevel="1">
      <c r="A58" s="362">
        <v>221</v>
      </c>
      <c r="B58" s="197" t="s">
        <v>160</v>
      </c>
      <c r="C58" s="77"/>
      <c r="D58" s="77"/>
      <c r="E58" s="37"/>
      <c r="F58" s="43"/>
      <c r="G58" s="37"/>
      <c r="H58" s="37"/>
      <c r="I58" s="37"/>
      <c r="J58" s="37"/>
      <c r="K58" s="37"/>
      <c r="L58" s="37"/>
      <c r="M58" s="37"/>
      <c r="N58" s="37"/>
      <c r="O58" s="37"/>
      <c r="P58" s="37"/>
      <c r="Q58" s="37"/>
      <c r="R58" s="37">
        <v>221</v>
      </c>
      <c r="S58" s="1111" t="s">
        <v>1301</v>
      </c>
      <c r="T58" s="1111"/>
      <c r="U58" s="1111"/>
      <c r="V58" s="37"/>
      <c r="W58" s="1105">
        <f>IF(ISBLANK($A58)=FALSE,VLOOKUP($A58,'Tổng hợp'!$A:$J,'Tổng hợp'!$F$8,0),0)</f>
        <v>10807045190</v>
      </c>
      <c r="X58" s="1105"/>
      <c r="Y58" s="1105"/>
      <c r="Z58" s="1105"/>
      <c r="AA58" s="1105"/>
      <c r="AB58" s="1105"/>
      <c r="AC58" s="1105"/>
      <c r="AD58" s="415"/>
      <c r="AE58" s="1105">
        <f>IF(ISBLANK($A58)=FALSE,VLOOKUP($A58,'Tổng hợp'!$A:$J,'Tổng hợp'!$J$8,0),0)</f>
        <v>11134166966</v>
      </c>
      <c r="AF58" s="1105"/>
      <c r="AG58" s="1105"/>
      <c r="AH58" s="1105"/>
      <c r="AI58" s="1105"/>
      <c r="AJ58" s="1105"/>
      <c r="AK58" s="1105"/>
      <c r="AM58" s="197" t="s">
        <v>465</v>
      </c>
      <c r="AN58" s="77"/>
      <c r="AO58" s="77"/>
      <c r="AP58" s="37"/>
      <c r="AQ58" s="43"/>
      <c r="AR58" s="37"/>
      <c r="AS58" s="37"/>
      <c r="AT58" s="37"/>
      <c r="AU58" s="37"/>
      <c r="AV58" s="37"/>
      <c r="AW58" s="37"/>
      <c r="AX58" s="37"/>
      <c r="AY58" s="37"/>
      <c r="AZ58" s="37"/>
      <c r="BA58" s="37"/>
      <c r="BB58" s="37"/>
      <c r="BC58" s="1111">
        <v>6</v>
      </c>
      <c r="BD58" s="1111"/>
      <c r="BE58" s="1111"/>
      <c r="BF58" s="37"/>
      <c r="BG58" s="1078"/>
      <c r="BH58" s="1078"/>
      <c r="BI58" s="1078"/>
      <c r="BJ58" s="1078"/>
      <c r="BK58" s="1078"/>
      <c r="BL58" s="1078"/>
      <c r="BM58" s="1078"/>
      <c r="BN58" s="37"/>
      <c r="BO58" s="1078"/>
      <c r="BP58" s="1078"/>
      <c r="BQ58" s="1078"/>
      <c r="BR58" s="1078"/>
      <c r="BS58" s="1078"/>
      <c r="BT58" s="1078"/>
      <c r="BU58" s="1078"/>
      <c r="BV58" s="43"/>
      <c r="BW58" s="143"/>
      <c r="BX58" s="143"/>
    </row>
    <row r="59" spans="1:76" s="10" customFormat="1" ht="24.75" customHeight="1" outlineLevel="1">
      <c r="A59" s="363">
        <v>222</v>
      </c>
      <c r="B59" s="243" t="s">
        <v>164</v>
      </c>
      <c r="C59" s="77"/>
      <c r="D59" s="77"/>
      <c r="E59" s="37"/>
      <c r="F59" s="43"/>
      <c r="G59" s="37"/>
      <c r="H59" s="37"/>
      <c r="I59" s="37"/>
      <c r="J59" s="37"/>
      <c r="K59" s="37"/>
      <c r="L59" s="37"/>
      <c r="M59" s="37"/>
      <c r="N59" s="37"/>
      <c r="O59" s="37"/>
      <c r="P59" s="37"/>
      <c r="Q59" s="37"/>
      <c r="R59" s="37">
        <v>222</v>
      </c>
      <c r="S59" s="1113"/>
      <c r="T59" s="1113"/>
      <c r="U59" s="1113"/>
      <c r="V59" s="37"/>
      <c r="W59" s="1135">
        <f>IF(ISBLANK($A59)=FALSE,VLOOKUP($A59,'Tổng hợp'!$A:$J,'Tổng hợp'!$F$8,0),0)</f>
        <v>13448354762</v>
      </c>
      <c r="X59" s="1135"/>
      <c r="Y59" s="1135"/>
      <c r="Z59" s="1135"/>
      <c r="AA59" s="1135"/>
      <c r="AB59" s="1135"/>
      <c r="AC59" s="1135"/>
      <c r="AD59" s="416"/>
      <c r="AE59" s="1135">
        <f>IF(ISBLANK($A59)=FALSE,VLOOKUP($A59,'Tổng hợp'!$A:$J,'Tổng hợp'!$J$8,0),0)</f>
        <v>13448354762</v>
      </c>
      <c r="AF59" s="1135"/>
      <c r="AG59" s="1135"/>
      <c r="AH59" s="1135"/>
      <c r="AI59" s="1135"/>
      <c r="AJ59" s="1135"/>
      <c r="AK59" s="1135"/>
      <c r="AM59" s="243" t="s">
        <v>505</v>
      </c>
      <c r="AN59" s="77"/>
      <c r="AO59" s="77"/>
      <c r="AP59" s="37"/>
      <c r="AQ59" s="43"/>
      <c r="AR59" s="37"/>
      <c r="AS59" s="37"/>
      <c r="AT59" s="37"/>
      <c r="AU59" s="37"/>
      <c r="AV59" s="37"/>
      <c r="AW59" s="37"/>
      <c r="AX59" s="37"/>
      <c r="AY59" s="37"/>
      <c r="AZ59" s="37"/>
      <c r="BA59" s="37"/>
      <c r="BB59" s="37"/>
      <c r="BC59" s="1113"/>
      <c r="BD59" s="1113"/>
      <c r="BE59" s="1113"/>
      <c r="BF59" s="37"/>
      <c r="BG59" s="1078"/>
      <c r="BH59" s="1078"/>
      <c r="BI59" s="1078"/>
      <c r="BJ59" s="1078"/>
      <c r="BK59" s="1078"/>
      <c r="BL59" s="1078"/>
      <c r="BM59" s="1078"/>
      <c r="BN59" s="37"/>
      <c r="BO59" s="1078"/>
      <c r="BP59" s="1078"/>
      <c r="BQ59" s="1078"/>
      <c r="BR59" s="1078"/>
      <c r="BS59" s="1078"/>
      <c r="BT59" s="1078"/>
      <c r="BU59" s="1078"/>
      <c r="BV59" s="43"/>
      <c r="BW59" s="143"/>
      <c r="BX59" s="143"/>
    </row>
    <row r="60" spans="1:76" s="10" customFormat="1" ht="24.75" customHeight="1" outlineLevel="1">
      <c r="A60" s="363">
        <v>223</v>
      </c>
      <c r="B60" s="243" t="s">
        <v>165</v>
      </c>
      <c r="C60" s="77"/>
      <c r="D60" s="77"/>
      <c r="E60" s="37"/>
      <c r="F60" s="43"/>
      <c r="G60" s="37"/>
      <c r="H60" s="37"/>
      <c r="I60" s="37"/>
      <c r="J60" s="37"/>
      <c r="K60" s="37"/>
      <c r="L60" s="37"/>
      <c r="M60" s="37"/>
      <c r="N60" s="37"/>
      <c r="O60" s="37"/>
      <c r="P60" s="37"/>
      <c r="Q60" s="37"/>
      <c r="R60" s="37">
        <v>223</v>
      </c>
      <c r="S60" s="1113"/>
      <c r="T60" s="1113"/>
      <c r="U60" s="1113"/>
      <c r="V60" s="37"/>
      <c r="W60" s="1135">
        <f>IF(ISBLANK($A60)=FALSE,VLOOKUP($A60,'Tổng hợp'!$A:$J,'Tổng hợp'!$F$8,0),0)</f>
        <v>-2641309572</v>
      </c>
      <c r="X60" s="1135"/>
      <c r="Y60" s="1135"/>
      <c r="Z60" s="1135"/>
      <c r="AA60" s="1135"/>
      <c r="AB60" s="1135"/>
      <c r="AC60" s="1135"/>
      <c r="AD60" s="416"/>
      <c r="AE60" s="1135">
        <f>IF(ISBLANK($A60)=FALSE,VLOOKUP($A60,'Tổng hợp'!$A:$J,'Tổng hợp'!$J$8,0),0)</f>
        <v>-2314187796</v>
      </c>
      <c r="AF60" s="1135"/>
      <c r="AG60" s="1135"/>
      <c r="AH60" s="1135"/>
      <c r="AI60" s="1135"/>
      <c r="AJ60" s="1135"/>
      <c r="AK60" s="1135"/>
      <c r="AM60" s="243" t="s">
        <v>568</v>
      </c>
      <c r="AN60" s="77"/>
      <c r="AO60" s="77"/>
      <c r="AP60" s="37"/>
      <c r="AQ60" s="43"/>
      <c r="AR60" s="37"/>
      <c r="AS60" s="37"/>
      <c r="AT60" s="37"/>
      <c r="AU60" s="37"/>
      <c r="AV60" s="37"/>
      <c r="AW60" s="37"/>
      <c r="AX60" s="37"/>
      <c r="AY60" s="37"/>
      <c r="AZ60" s="37"/>
      <c r="BA60" s="37"/>
      <c r="BB60" s="37"/>
      <c r="BC60" s="1113"/>
      <c r="BD60" s="1113"/>
      <c r="BE60" s="1113"/>
      <c r="BF60" s="37"/>
      <c r="BG60" s="1078"/>
      <c r="BH60" s="1078"/>
      <c r="BI60" s="1078"/>
      <c r="BJ60" s="1078"/>
      <c r="BK60" s="1078"/>
      <c r="BL60" s="1078"/>
      <c r="BM60" s="1078"/>
      <c r="BN60" s="37"/>
      <c r="BO60" s="1078"/>
      <c r="BP60" s="1078"/>
      <c r="BQ60" s="1078"/>
      <c r="BR60" s="1078"/>
      <c r="BS60" s="1078"/>
      <c r="BT60" s="1078"/>
      <c r="BU60" s="1078"/>
      <c r="BV60" s="43"/>
      <c r="BW60" s="143"/>
      <c r="BX60" s="143"/>
    </row>
    <row r="61" spans="1:76" s="10" customFormat="1" ht="27" customHeight="1" outlineLevel="1">
      <c r="A61" s="362">
        <v>224</v>
      </c>
      <c r="B61" s="197" t="s">
        <v>161</v>
      </c>
      <c r="C61" s="77"/>
      <c r="D61" s="77"/>
      <c r="E61" s="37"/>
      <c r="F61" s="43"/>
      <c r="G61" s="37"/>
      <c r="H61" s="37"/>
      <c r="I61" s="37"/>
      <c r="J61" s="37"/>
      <c r="K61" s="37"/>
      <c r="L61" s="37"/>
      <c r="M61" s="37"/>
      <c r="N61" s="37"/>
      <c r="O61" s="37"/>
      <c r="P61" s="37"/>
      <c r="Q61" s="37"/>
      <c r="R61" s="37">
        <v>224</v>
      </c>
      <c r="S61" s="1111" t="s">
        <v>1302</v>
      </c>
      <c r="T61" s="1111"/>
      <c r="U61" s="1111"/>
      <c r="V61" s="37"/>
      <c r="W61" s="1105">
        <f>IF(ISBLANK($A61)=FALSE,VLOOKUP($A61,'Tổng hợp'!$A:$J,'Tổng hợp'!$F$8,0),0)</f>
        <v>0</v>
      </c>
      <c r="X61" s="1105"/>
      <c r="Y61" s="1105"/>
      <c r="Z61" s="1105"/>
      <c r="AA61" s="1105"/>
      <c r="AB61" s="1105"/>
      <c r="AC61" s="1105"/>
      <c r="AD61" s="415"/>
      <c r="AE61" s="1105">
        <f>IF(ISBLANK($A61)=FALSE,VLOOKUP($A61,'Tổng hợp'!$A:$J,'Tổng hợp'!$J$8,0),0)</f>
        <v>0</v>
      </c>
      <c r="AF61" s="1105"/>
      <c r="AG61" s="1105"/>
      <c r="AH61" s="1105"/>
      <c r="AI61" s="1105"/>
      <c r="AJ61" s="1105"/>
      <c r="AK61" s="1105"/>
      <c r="AM61" s="197" t="s">
        <v>467</v>
      </c>
      <c r="AN61" s="77"/>
      <c r="AO61" s="77"/>
      <c r="AP61" s="37"/>
      <c r="AQ61" s="43"/>
      <c r="AR61" s="37"/>
      <c r="AS61" s="37"/>
      <c r="AT61" s="37"/>
      <c r="AU61" s="37"/>
      <c r="AV61" s="37"/>
      <c r="AW61" s="37"/>
      <c r="AX61" s="37"/>
      <c r="AY61" s="37"/>
      <c r="AZ61" s="37"/>
      <c r="BA61" s="37"/>
      <c r="BB61" s="37"/>
      <c r="BC61" s="1111">
        <v>7</v>
      </c>
      <c r="BD61" s="1111"/>
      <c r="BE61" s="1111"/>
      <c r="BF61" s="37"/>
      <c r="BG61" s="1078"/>
      <c r="BH61" s="1078"/>
      <c r="BI61" s="1078"/>
      <c r="BJ61" s="1078"/>
      <c r="BK61" s="1078"/>
      <c r="BL61" s="1078"/>
      <c r="BM61" s="1078"/>
      <c r="BN61" s="37"/>
      <c r="BO61" s="1078"/>
      <c r="BP61" s="1078"/>
      <c r="BQ61" s="1078"/>
      <c r="BR61" s="1078"/>
      <c r="BS61" s="1078"/>
      <c r="BT61" s="1078"/>
      <c r="BU61" s="1078"/>
      <c r="BV61" s="43"/>
      <c r="BW61" s="143"/>
      <c r="BX61" s="143"/>
    </row>
    <row r="62" spans="1:76" s="10" customFormat="1" ht="26.25" customHeight="1" outlineLevel="1">
      <c r="A62" s="363">
        <v>225</v>
      </c>
      <c r="B62" s="243" t="s">
        <v>164</v>
      </c>
      <c r="C62" s="77"/>
      <c r="D62" s="77"/>
      <c r="E62" s="37"/>
      <c r="F62" s="43"/>
      <c r="G62" s="37"/>
      <c r="H62" s="37"/>
      <c r="I62" s="37"/>
      <c r="J62" s="37"/>
      <c r="K62" s="37"/>
      <c r="L62" s="37"/>
      <c r="M62" s="37"/>
      <c r="N62" s="37"/>
      <c r="O62" s="37"/>
      <c r="P62" s="37"/>
      <c r="Q62" s="37"/>
      <c r="R62" s="37">
        <v>225</v>
      </c>
      <c r="S62" s="1113"/>
      <c r="T62" s="1113"/>
      <c r="U62" s="1113"/>
      <c r="V62" s="37"/>
      <c r="W62" s="1135">
        <f>IF(ISBLANK($A62)=FALSE,VLOOKUP($A62,'Tổng hợp'!$A:$J,'Tổng hợp'!$F$8,0),0)</f>
        <v>0</v>
      </c>
      <c r="X62" s="1135"/>
      <c r="Y62" s="1135"/>
      <c r="Z62" s="1135"/>
      <c r="AA62" s="1135"/>
      <c r="AB62" s="1135"/>
      <c r="AC62" s="1135"/>
      <c r="AD62" s="416"/>
      <c r="AE62" s="1135">
        <f>IF(ISBLANK($A62)=FALSE,VLOOKUP($A62,'Tổng hợp'!$A:$J,'Tổng hợp'!$J$8,0),0)</f>
        <v>0</v>
      </c>
      <c r="AF62" s="1135"/>
      <c r="AG62" s="1135"/>
      <c r="AH62" s="1135"/>
      <c r="AI62" s="1135"/>
      <c r="AJ62" s="1135"/>
      <c r="AK62" s="1135"/>
      <c r="AM62" s="243" t="s">
        <v>505</v>
      </c>
      <c r="AN62" s="77"/>
      <c r="AO62" s="77"/>
      <c r="AP62" s="37"/>
      <c r="AQ62" s="43"/>
      <c r="AR62" s="37"/>
      <c r="AS62" s="37"/>
      <c r="AT62" s="37"/>
      <c r="AU62" s="37"/>
      <c r="AV62" s="37"/>
      <c r="AW62" s="37"/>
      <c r="AX62" s="37"/>
      <c r="AY62" s="37"/>
      <c r="AZ62" s="37"/>
      <c r="BA62" s="37"/>
      <c r="BB62" s="37"/>
      <c r="BC62" s="1113"/>
      <c r="BD62" s="1113"/>
      <c r="BE62" s="1113"/>
      <c r="BF62" s="37"/>
      <c r="BG62" s="1078"/>
      <c r="BH62" s="1078"/>
      <c r="BI62" s="1078"/>
      <c r="BJ62" s="1078"/>
      <c r="BK62" s="1078"/>
      <c r="BL62" s="1078"/>
      <c r="BM62" s="1078"/>
      <c r="BN62" s="37"/>
      <c r="BO62" s="1078"/>
      <c r="BP62" s="1078"/>
      <c r="BQ62" s="1078"/>
      <c r="BR62" s="1078"/>
      <c r="BS62" s="1078"/>
      <c r="BT62" s="1078"/>
      <c r="BU62" s="1078"/>
      <c r="BV62" s="43"/>
      <c r="BW62" s="143"/>
      <c r="BX62" s="143"/>
    </row>
    <row r="63" spans="1:76" s="10" customFormat="1" ht="27" customHeight="1" outlineLevel="1">
      <c r="A63" s="363">
        <v>226</v>
      </c>
      <c r="B63" s="243" t="s">
        <v>165</v>
      </c>
      <c r="C63" s="77"/>
      <c r="D63" s="77"/>
      <c r="E63" s="37"/>
      <c r="F63" s="43"/>
      <c r="G63" s="37"/>
      <c r="H63" s="37"/>
      <c r="I63" s="37"/>
      <c r="J63" s="37"/>
      <c r="K63" s="37"/>
      <c r="L63" s="37"/>
      <c r="M63" s="37"/>
      <c r="N63" s="37"/>
      <c r="O63" s="37"/>
      <c r="P63" s="37"/>
      <c r="Q63" s="37"/>
      <c r="R63" s="37">
        <v>226</v>
      </c>
      <c r="S63" s="1113"/>
      <c r="T63" s="1113"/>
      <c r="U63" s="1113"/>
      <c r="V63" s="37"/>
      <c r="W63" s="1135">
        <f>IF(ISBLANK($A63)=FALSE,VLOOKUP($A63,'Tổng hợp'!$A:$J,'Tổng hợp'!$F$8,0),0)</f>
        <v>0</v>
      </c>
      <c r="X63" s="1135"/>
      <c r="Y63" s="1135"/>
      <c r="Z63" s="1135"/>
      <c r="AA63" s="1135"/>
      <c r="AB63" s="1135"/>
      <c r="AC63" s="1135"/>
      <c r="AD63" s="416"/>
      <c r="AE63" s="1135">
        <f>IF(ISBLANK($A63)=FALSE,VLOOKUP($A63,'Tổng hợp'!$A:$J,'Tổng hợp'!$J$8,0),0)</f>
        <v>0</v>
      </c>
      <c r="AF63" s="1135"/>
      <c r="AG63" s="1135"/>
      <c r="AH63" s="1135"/>
      <c r="AI63" s="1135"/>
      <c r="AJ63" s="1135"/>
      <c r="AK63" s="1135"/>
      <c r="AM63" s="243" t="s">
        <v>568</v>
      </c>
      <c r="AN63" s="77"/>
      <c r="AO63" s="77"/>
      <c r="AP63" s="37"/>
      <c r="AQ63" s="43"/>
      <c r="AR63" s="37"/>
      <c r="AS63" s="37"/>
      <c r="AT63" s="37"/>
      <c r="AU63" s="37"/>
      <c r="AV63" s="37"/>
      <c r="AW63" s="37"/>
      <c r="AX63" s="37"/>
      <c r="AY63" s="37"/>
      <c r="AZ63" s="37"/>
      <c r="BA63" s="37"/>
      <c r="BB63" s="37"/>
      <c r="BC63" s="1113"/>
      <c r="BD63" s="1113"/>
      <c r="BE63" s="1113"/>
      <c r="BF63" s="37"/>
      <c r="BG63" s="1078"/>
      <c r="BH63" s="1078"/>
      <c r="BI63" s="1078"/>
      <c r="BJ63" s="1078"/>
      <c r="BK63" s="1078"/>
      <c r="BL63" s="1078"/>
      <c r="BM63" s="1078"/>
      <c r="BN63" s="37"/>
      <c r="BO63" s="1078"/>
      <c r="BP63" s="1078"/>
      <c r="BQ63" s="1078"/>
      <c r="BR63" s="1078"/>
      <c r="BS63" s="1078"/>
      <c r="BT63" s="1078"/>
      <c r="BU63" s="1078"/>
      <c r="BV63" s="43"/>
      <c r="BW63" s="143"/>
      <c r="BX63" s="143"/>
    </row>
    <row r="64" spans="1:76" s="10" customFormat="1" ht="26.25" customHeight="1" outlineLevel="1">
      <c r="A64" s="362">
        <v>227</v>
      </c>
      <c r="B64" s="197" t="s">
        <v>162</v>
      </c>
      <c r="C64" s="77"/>
      <c r="D64" s="77"/>
      <c r="E64" s="37"/>
      <c r="F64" s="43"/>
      <c r="G64" s="37"/>
      <c r="H64" s="37"/>
      <c r="I64" s="37"/>
      <c r="J64" s="37"/>
      <c r="K64" s="37"/>
      <c r="L64" s="37"/>
      <c r="M64" s="37"/>
      <c r="N64" s="37"/>
      <c r="O64" s="37"/>
      <c r="P64" s="37"/>
      <c r="Q64" s="37"/>
      <c r="R64" s="37">
        <v>227</v>
      </c>
      <c r="S64" s="1111" t="s">
        <v>1303</v>
      </c>
      <c r="T64" s="1111"/>
      <c r="U64" s="1111"/>
      <c r="V64" s="37"/>
      <c r="W64" s="1105">
        <f>IF(ISBLANK($A64)=FALSE,VLOOKUP($A64,'Tổng hợp'!$A:$J,'Tổng hợp'!$F$8,0),0)</f>
        <v>82317521</v>
      </c>
      <c r="X64" s="1105"/>
      <c r="Y64" s="1105"/>
      <c r="Z64" s="1105"/>
      <c r="AA64" s="1105"/>
      <c r="AB64" s="1105"/>
      <c r="AC64" s="1105"/>
      <c r="AD64" s="415"/>
      <c r="AE64" s="1105">
        <f>IF(ISBLANK($A64)=FALSE,VLOOKUP($A64,'Tổng hợp'!$A:$J,'Tổng hợp'!$J$8,0),0)</f>
        <v>86730749</v>
      </c>
      <c r="AF64" s="1105"/>
      <c r="AG64" s="1105"/>
      <c r="AH64" s="1105"/>
      <c r="AI64" s="1105"/>
      <c r="AJ64" s="1105"/>
      <c r="AK64" s="1105"/>
      <c r="AM64" s="197" t="s">
        <v>466</v>
      </c>
      <c r="AN64" s="77"/>
      <c r="AO64" s="77"/>
      <c r="AP64" s="37"/>
      <c r="AQ64" s="43"/>
      <c r="AR64" s="37"/>
      <c r="AS64" s="37"/>
      <c r="AT64" s="37"/>
      <c r="AU64" s="37"/>
      <c r="AV64" s="37"/>
      <c r="AW64" s="37"/>
      <c r="AX64" s="37"/>
      <c r="AY64" s="37"/>
      <c r="AZ64" s="37"/>
      <c r="BA64" s="37"/>
      <c r="BB64" s="37"/>
      <c r="BC64" s="1111">
        <v>8</v>
      </c>
      <c r="BD64" s="1111"/>
      <c r="BE64" s="1111"/>
      <c r="BF64" s="37"/>
      <c r="BG64" s="1078"/>
      <c r="BH64" s="1078"/>
      <c r="BI64" s="1078"/>
      <c r="BJ64" s="1078"/>
      <c r="BK64" s="1078"/>
      <c r="BL64" s="1078"/>
      <c r="BM64" s="1078"/>
      <c r="BN64" s="37"/>
      <c r="BO64" s="1078"/>
      <c r="BP64" s="1078"/>
      <c r="BQ64" s="1078"/>
      <c r="BR64" s="1078"/>
      <c r="BS64" s="1078"/>
      <c r="BT64" s="1078"/>
      <c r="BU64" s="1078"/>
      <c r="BV64" s="43"/>
      <c r="BW64" s="143"/>
      <c r="BX64" s="143"/>
    </row>
    <row r="65" spans="1:76" s="10" customFormat="1" ht="23.25" customHeight="1" outlineLevel="1">
      <c r="A65" s="363">
        <v>228</v>
      </c>
      <c r="B65" s="243" t="s">
        <v>164</v>
      </c>
      <c r="C65" s="77"/>
      <c r="D65" s="77"/>
      <c r="E65" s="37"/>
      <c r="F65" s="43"/>
      <c r="G65" s="37"/>
      <c r="H65" s="37"/>
      <c r="I65" s="37"/>
      <c r="J65" s="37"/>
      <c r="K65" s="37"/>
      <c r="L65" s="37"/>
      <c r="M65" s="37"/>
      <c r="N65" s="37"/>
      <c r="O65" s="37"/>
      <c r="P65" s="37"/>
      <c r="Q65" s="37"/>
      <c r="R65" s="37">
        <v>228</v>
      </c>
      <c r="S65" s="1113"/>
      <c r="T65" s="1113"/>
      <c r="U65" s="1113"/>
      <c r="V65" s="37"/>
      <c r="W65" s="1135">
        <f>IF(ISBLANK($A65)=FALSE,VLOOKUP($A65,'Tổng hợp'!$A:$J,'Tổng hợp'!$F$8,0),0)</f>
        <v>112752000</v>
      </c>
      <c r="X65" s="1135"/>
      <c r="Y65" s="1135"/>
      <c r="Z65" s="1135"/>
      <c r="AA65" s="1135"/>
      <c r="AB65" s="1135"/>
      <c r="AC65" s="1135"/>
      <c r="AD65" s="416"/>
      <c r="AE65" s="1135">
        <f>IF(ISBLANK($A65)=FALSE,VLOOKUP($A65,'Tổng hợp'!$A:$J,'Tổng hợp'!$J$8,0),0)</f>
        <v>112752000</v>
      </c>
      <c r="AF65" s="1135"/>
      <c r="AG65" s="1135"/>
      <c r="AH65" s="1135"/>
      <c r="AI65" s="1135"/>
      <c r="AJ65" s="1135"/>
      <c r="AK65" s="1135"/>
      <c r="AM65" s="243" t="s">
        <v>505</v>
      </c>
      <c r="AN65" s="77"/>
      <c r="AO65" s="77"/>
      <c r="AP65" s="37"/>
      <c r="AQ65" s="43"/>
      <c r="AR65" s="37"/>
      <c r="AS65" s="37"/>
      <c r="AT65" s="37"/>
      <c r="AU65" s="37"/>
      <c r="AV65" s="37"/>
      <c r="AW65" s="37"/>
      <c r="AX65" s="37"/>
      <c r="AY65" s="37"/>
      <c r="AZ65" s="37"/>
      <c r="BA65" s="37"/>
      <c r="BB65" s="37"/>
      <c r="BC65" s="1113"/>
      <c r="BD65" s="1113"/>
      <c r="BE65" s="1113"/>
      <c r="BF65" s="37"/>
      <c r="BG65" s="1078"/>
      <c r="BH65" s="1078"/>
      <c r="BI65" s="1078"/>
      <c r="BJ65" s="1078"/>
      <c r="BK65" s="1078"/>
      <c r="BL65" s="1078"/>
      <c r="BM65" s="1078"/>
      <c r="BN65" s="37"/>
      <c r="BO65" s="1078"/>
      <c r="BP65" s="1078"/>
      <c r="BQ65" s="1078"/>
      <c r="BR65" s="1078"/>
      <c r="BS65" s="1078"/>
      <c r="BT65" s="1078"/>
      <c r="BU65" s="1078"/>
      <c r="BV65" s="43"/>
      <c r="BW65" s="143"/>
      <c r="BX65" s="143"/>
    </row>
    <row r="66" spans="1:76" s="10" customFormat="1" ht="23.25" customHeight="1" outlineLevel="1">
      <c r="A66" s="363">
        <v>229</v>
      </c>
      <c r="B66" s="243" t="s">
        <v>165</v>
      </c>
      <c r="C66" s="77"/>
      <c r="D66" s="77"/>
      <c r="E66" s="37"/>
      <c r="F66" s="43"/>
      <c r="G66" s="37"/>
      <c r="H66" s="37"/>
      <c r="I66" s="37"/>
      <c r="J66" s="37"/>
      <c r="K66" s="37"/>
      <c r="L66" s="37"/>
      <c r="M66" s="37"/>
      <c r="N66" s="37"/>
      <c r="O66" s="37"/>
      <c r="P66" s="37"/>
      <c r="Q66" s="37"/>
      <c r="R66" s="37">
        <v>229</v>
      </c>
      <c r="S66" s="1113"/>
      <c r="T66" s="1113"/>
      <c r="U66" s="1113"/>
      <c r="V66" s="37"/>
      <c r="W66" s="1135">
        <f>IF(ISBLANK($A66)=FALSE,VLOOKUP($A66,'Tổng hợp'!$A:$J,'Tổng hợp'!$F$8,0),0)</f>
        <v>-30434479</v>
      </c>
      <c r="X66" s="1135"/>
      <c r="Y66" s="1135"/>
      <c r="Z66" s="1135"/>
      <c r="AA66" s="1135"/>
      <c r="AB66" s="1135"/>
      <c r="AC66" s="1135"/>
      <c r="AD66" s="416"/>
      <c r="AE66" s="1135">
        <f>IF(ISBLANK($A66)=FALSE,VLOOKUP($A66,'Tổng hợp'!$A:$J,'Tổng hợp'!$J$8,0),0)</f>
        <v>-26021251</v>
      </c>
      <c r="AF66" s="1135"/>
      <c r="AG66" s="1135"/>
      <c r="AH66" s="1135"/>
      <c r="AI66" s="1135"/>
      <c r="AJ66" s="1135"/>
      <c r="AK66" s="1135"/>
      <c r="AM66" s="243" t="s">
        <v>568</v>
      </c>
      <c r="AN66" s="77"/>
      <c r="AO66" s="77"/>
      <c r="AP66" s="37"/>
      <c r="AQ66" s="43"/>
      <c r="AR66" s="37"/>
      <c r="AS66" s="37"/>
      <c r="AT66" s="37"/>
      <c r="AU66" s="37"/>
      <c r="AV66" s="37"/>
      <c r="AW66" s="37"/>
      <c r="AX66" s="37"/>
      <c r="AY66" s="37"/>
      <c r="AZ66" s="37"/>
      <c r="BA66" s="37"/>
      <c r="BB66" s="37"/>
      <c r="BC66" s="1113"/>
      <c r="BD66" s="1113"/>
      <c r="BE66" s="1113"/>
      <c r="BF66" s="37"/>
      <c r="BG66" s="1078"/>
      <c r="BH66" s="1078"/>
      <c r="BI66" s="1078"/>
      <c r="BJ66" s="1078"/>
      <c r="BK66" s="1078"/>
      <c r="BL66" s="1078"/>
      <c r="BM66" s="1078"/>
      <c r="BN66" s="37"/>
      <c r="BO66" s="1078"/>
      <c r="BP66" s="1078"/>
      <c r="BQ66" s="1078"/>
      <c r="BR66" s="1078"/>
      <c r="BS66" s="1078"/>
      <c r="BT66" s="1078"/>
      <c r="BU66" s="1078"/>
      <c r="BV66" s="43"/>
      <c r="BW66" s="143"/>
      <c r="BX66" s="143"/>
    </row>
    <row r="67" spans="1:76" s="10" customFormat="1" ht="15" outlineLevel="1">
      <c r="A67" s="362">
        <v>230</v>
      </c>
      <c r="B67" s="197" t="s">
        <v>163</v>
      </c>
      <c r="C67" s="77"/>
      <c r="D67" s="77"/>
      <c r="E67" s="37"/>
      <c r="F67" s="43"/>
      <c r="G67" s="37"/>
      <c r="H67" s="37"/>
      <c r="I67" s="37"/>
      <c r="J67" s="37"/>
      <c r="K67" s="37"/>
      <c r="L67" s="37"/>
      <c r="M67" s="37"/>
      <c r="N67" s="37"/>
      <c r="O67" s="37"/>
      <c r="P67" s="37"/>
      <c r="Q67" s="37"/>
      <c r="R67" s="37">
        <v>230</v>
      </c>
      <c r="S67" s="1111" t="s">
        <v>1304</v>
      </c>
      <c r="T67" s="1111"/>
      <c r="U67" s="1111"/>
      <c r="V67" s="37"/>
      <c r="W67" s="1105">
        <f>IF(ISBLANK($A67)=FALSE,VLOOKUP($A67,'Tổng hợp'!$A:$J,'Tổng hợp'!$F$8,0),0)</f>
        <v>0</v>
      </c>
      <c r="X67" s="1105"/>
      <c r="Y67" s="1105"/>
      <c r="Z67" s="1105"/>
      <c r="AA67" s="1105"/>
      <c r="AB67" s="1105"/>
      <c r="AC67" s="1105"/>
      <c r="AD67" s="415"/>
      <c r="AE67" s="1105">
        <f>IF(ISBLANK($A67)=FALSE,VLOOKUP($A67,'Tổng hợp'!$A:$J,'Tổng hợp'!$J$8,0),0)</f>
        <v>0</v>
      </c>
      <c r="AF67" s="1105"/>
      <c r="AG67" s="1105"/>
      <c r="AH67" s="1105"/>
      <c r="AI67" s="1105"/>
      <c r="AJ67" s="1105"/>
      <c r="AK67" s="1105"/>
      <c r="AM67" s="197" t="s">
        <v>569</v>
      </c>
      <c r="AN67" s="77"/>
      <c r="AO67" s="77"/>
      <c r="AP67" s="37"/>
      <c r="AQ67" s="43"/>
      <c r="AR67" s="37"/>
      <c r="AS67" s="37"/>
      <c r="AT67" s="37"/>
      <c r="AU67" s="37"/>
      <c r="AV67" s="37"/>
      <c r="AW67" s="37"/>
      <c r="AX67" s="37"/>
      <c r="AY67" s="37"/>
      <c r="AZ67" s="37"/>
      <c r="BA67" s="37"/>
      <c r="BB67" s="37"/>
      <c r="BC67" s="1111">
        <v>9</v>
      </c>
      <c r="BD67" s="1111"/>
      <c r="BE67" s="1111"/>
      <c r="BF67" s="37"/>
      <c r="BG67" s="1078"/>
      <c r="BH67" s="1078"/>
      <c r="BI67" s="1078"/>
      <c r="BJ67" s="1078"/>
      <c r="BK67" s="1078"/>
      <c r="BL67" s="1078"/>
      <c r="BM67" s="1078"/>
      <c r="BN67" s="37"/>
      <c r="BO67" s="1078"/>
      <c r="BP67" s="1078"/>
      <c r="BQ67" s="1078"/>
      <c r="BR67" s="1078"/>
      <c r="BS67" s="1078"/>
      <c r="BT67" s="1078"/>
      <c r="BU67" s="1078"/>
      <c r="BV67" s="43"/>
      <c r="BW67" s="143"/>
      <c r="BX67" s="143"/>
    </row>
    <row r="68" spans="1:76" s="10" customFormat="1" ht="12.75" customHeight="1" outlineLevel="1">
      <c r="A68" s="362"/>
      <c r="B68" s="197"/>
      <c r="C68" s="77"/>
      <c r="D68" s="77"/>
      <c r="E68" s="37"/>
      <c r="F68" s="43"/>
      <c r="G68" s="37"/>
      <c r="H68" s="37"/>
      <c r="I68" s="37"/>
      <c r="J68" s="37"/>
      <c r="K68" s="37"/>
      <c r="L68" s="37"/>
      <c r="M68" s="37"/>
      <c r="N68" s="37"/>
      <c r="O68" s="37"/>
      <c r="P68" s="37"/>
      <c r="Q68" s="37"/>
      <c r="R68" s="37"/>
      <c r="S68" s="123"/>
      <c r="T68" s="123"/>
      <c r="U68" s="123"/>
      <c r="V68" s="37"/>
      <c r="W68" s="415"/>
      <c r="X68" s="415"/>
      <c r="Y68" s="415"/>
      <c r="Z68" s="415"/>
      <c r="AA68" s="415"/>
      <c r="AB68" s="415"/>
      <c r="AC68" s="415"/>
      <c r="AD68" s="415"/>
      <c r="AE68" s="415"/>
      <c r="AF68" s="415"/>
      <c r="AG68" s="415"/>
      <c r="AH68" s="415"/>
      <c r="AI68" s="415"/>
      <c r="AJ68" s="415"/>
      <c r="AK68" s="415"/>
      <c r="AM68" s="197"/>
      <c r="AN68" s="77"/>
      <c r="AO68" s="77"/>
      <c r="AP68" s="37"/>
      <c r="AQ68" s="43"/>
      <c r="AR68" s="37"/>
      <c r="AS68" s="37"/>
      <c r="AT68" s="37"/>
      <c r="AU68" s="37"/>
      <c r="AV68" s="37"/>
      <c r="AW68" s="37"/>
      <c r="AX68" s="37"/>
      <c r="AY68" s="37"/>
      <c r="AZ68" s="37"/>
      <c r="BA68" s="37"/>
      <c r="BB68" s="37"/>
      <c r="BC68" s="123"/>
      <c r="BD68" s="123"/>
      <c r="BE68" s="123"/>
      <c r="BF68" s="37"/>
      <c r="BG68" s="43"/>
      <c r="BH68" s="43"/>
      <c r="BI68" s="43"/>
      <c r="BJ68" s="43"/>
      <c r="BK68" s="43"/>
      <c r="BL68" s="43"/>
      <c r="BM68" s="43"/>
      <c r="BN68" s="37"/>
      <c r="BO68" s="43"/>
      <c r="BP68" s="43"/>
      <c r="BQ68" s="43"/>
      <c r="BR68" s="43"/>
      <c r="BS68" s="43"/>
      <c r="BT68" s="43"/>
      <c r="BU68" s="43"/>
      <c r="BV68" s="43"/>
      <c r="BW68" s="143"/>
      <c r="BX68" s="143"/>
    </row>
    <row r="69" spans="1:76" s="10" customFormat="1" ht="18.75" customHeight="1" outlineLevel="1">
      <c r="A69" s="362">
        <v>240</v>
      </c>
      <c r="B69" s="242" t="s">
        <v>159</v>
      </c>
      <c r="C69" s="77"/>
      <c r="D69" s="77"/>
      <c r="E69" s="37"/>
      <c r="F69" s="43"/>
      <c r="G69" s="37"/>
      <c r="H69" s="37"/>
      <c r="I69" s="37"/>
      <c r="J69" s="37"/>
      <c r="K69" s="37"/>
      <c r="L69" s="37"/>
      <c r="M69" s="37"/>
      <c r="N69" s="37"/>
      <c r="O69" s="37"/>
      <c r="P69" s="37"/>
      <c r="Q69" s="37"/>
      <c r="R69" s="38">
        <v>240</v>
      </c>
      <c r="S69" s="1110" t="s">
        <v>1305</v>
      </c>
      <c r="T69" s="1110"/>
      <c r="U69" s="1110"/>
      <c r="V69" s="37"/>
      <c r="W69" s="1121">
        <f>IF(ISBLANK($A69)=FALSE,VLOOKUP($A69,'Tổng hợp'!$A:$J,'Tổng hợp'!$F$8,0),0)</f>
        <v>0</v>
      </c>
      <c r="X69" s="1121"/>
      <c r="Y69" s="1121"/>
      <c r="Z69" s="1121"/>
      <c r="AA69" s="1121"/>
      <c r="AB69" s="1121"/>
      <c r="AC69" s="1121"/>
      <c r="AD69" s="415"/>
      <c r="AE69" s="1121">
        <f>IF(ISBLANK($A69)=FALSE,VLOOKUP($A69,'Tổng hợp'!$A:$J,'Tổng hợp'!$J$8,0),0)</f>
        <v>0</v>
      </c>
      <c r="AF69" s="1121"/>
      <c r="AG69" s="1121"/>
      <c r="AH69" s="1121"/>
      <c r="AI69" s="1121"/>
      <c r="AJ69" s="1121"/>
      <c r="AK69" s="1121"/>
      <c r="AM69" s="242" t="s">
        <v>570</v>
      </c>
      <c r="AN69" s="77"/>
      <c r="AO69" s="77"/>
      <c r="AP69" s="37"/>
      <c r="AQ69" s="43"/>
      <c r="AR69" s="37"/>
      <c r="AS69" s="37"/>
      <c r="AT69" s="37"/>
      <c r="AU69" s="37"/>
      <c r="AV69" s="37"/>
      <c r="AW69" s="37"/>
      <c r="AX69" s="37"/>
      <c r="AY69" s="37"/>
      <c r="AZ69" s="37"/>
      <c r="BA69" s="37"/>
      <c r="BB69" s="37"/>
      <c r="BC69" s="1110">
        <v>10</v>
      </c>
      <c r="BD69" s="1110"/>
      <c r="BE69" s="1110"/>
      <c r="BF69" s="37"/>
      <c r="BG69" s="1078"/>
      <c r="BH69" s="1078"/>
      <c r="BI69" s="1078"/>
      <c r="BJ69" s="1078"/>
      <c r="BK69" s="1078"/>
      <c r="BL69" s="1078"/>
      <c r="BM69" s="1078"/>
      <c r="BN69" s="37"/>
      <c r="BO69" s="1078"/>
      <c r="BP69" s="1078"/>
      <c r="BQ69" s="1078"/>
      <c r="BR69" s="1078"/>
      <c r="BS69" s="1078"/>
      <c r="BT69" s="1078"/>
      <c r="BU69" s="1078"/>
      <c r="BV69" s="43"/>
      <c r="BW69" s="143"/>
      <c r="BX69" s="143"/>
    </row>
    <row r="70" spans="1:76" s="10" customFormat="1" ht="24" customHeight="1" outlineLevel="1">
      <c r="A70" s="362">
        <v>241</v>
      </c>
      <c r="B70" s="197" t="s">
        <v>164</v>
      </c>
      <c r="C70" s="77"/>
      <c r="D70" s="77"/>
      <c r="E70" s="37"/>
      <c r="F70" s="43"/>
      <c r="G70" s="37"/>
      <c r="H70" s="37"/>
      <c r="I70" s="37"/>
      <c r="J70" s="37"/>
      <c r="K70" s="37"/>
      <c r="L70" s="37"/>
      <c r="M70" s="37"/>
      <c r="N70" s="37"/>
      <c r="O70" s="37"/>
      <c r="P70" s="37"/>
      <c r="Q70" s="37"/>
      <c r="R70" s="37">
        <v>241</v>
      </c>
      <c r="S70" s="1113"/>
      <c r="T70" s="1113"/>
      <c r="U70" s="1113"/>
      <c r="V70" s="37"/>
      <c r="W70" s="1105">
        <f>IF(ISBLANK($A70)=FALSE,VLOOKUP($A70,'Tổng hợp'!$A:$J,'Tổng hợp'!$F$8,0),0)</f>
        <v>0</v>
      </c>
      <c r="X70" s="1105"/>
      <c r="Y70" s="1105"/>
      <c r="Z70" s="1105"/>
      <c r="AA70" s="1105"/>
      <c r="AB70" s="1105"/>
      <c r="AC70" s="1105"/>
      <c r="AD70" s="415"/>
      <c r="AE70" s="1105">
        <f>IF(ISBLANK($A70)=FALSE,VLOOKUP($A70,'Tổng hợp'!$A:$J,'Tổng hợp'!$J$8,0),0)</f>
        <v>0</v>
      </c>
      <c r="AF70" s="1105"/>
      <c r="AG70" s="1105"/>
      <c r="AH70" s="1105"/>
      <c r="AI70" s="1105"/>
      <c r="AJ70" s="1105"/>
      <c r="AK70" s="1105"/>
      <c r="AM70" s="243" t="s">
        <v>505</v>
      </c>
      <c r="AN70" s="77"/>
      <c r="AO70" s="77"/>
      <c r="AP70" s="37"/>
      <c r="AQ70" s="43"/>
      <c r="AR70" s="37"/>
      <c r="AS70" s="37"/>
      <c r="AT70" s="37"/>
      <c r="AU70" s="37"/>
      <c r="AV70" s="37"/>
      <c r="AW70" s="37"/>
      <c r="AX70" s="37"/>
      <c r="AY70" s="37"/>
      <c r="AZ70" s="37"/>
      <c r="BA70" s="37"/>
      <c r="BB70" s="37"/>
      <c r="BC70" s="1113"/>
      <c r="BD70" s="1113"/>
      <c r="BE70" s="1113"/>
      <c r="BF70" s="37"/>
      <c r="BG70" s="1078"/>
      <c r="BH70" s="1078"/>
      <c r="BI70" s="1078"/>
      <c r="BJ70" s="1078"/>
      <c r="BK70" s="1078"/>
      <c r="BL70" s="1078"/>
      <c r="BM70" s="1078"/>
      <c r="BN70" s="37"/>
      <c r="BO70" s="1078"/>
      <c r="BP70" s="1078"/>
      <c r="BQ70" s="1078"/>
      <c r="BR70" s="1078"/>
      <c r="BS70" s="1078"/>
      <c r="BT70" s="1078"/>
      <c r="BU70" s="1078"/>
      <c r="BV70" s="43"/>
      <c r="BW70" s="143"/>
      <c r="BX70" s="143"/>
    </row>
    <row r="71" spans="1:76" s="10" customFormat="1" ht="21.75" customHeight="1" outlineLevel="1">
      <c r="A71" s="362">
        <v>242</v>
      </c>
      <c r="B71" s="197" t="s">
        <v>166</v>
      </c>
      <c r="C71" s="77"/>
      <c r="D71" s="77"/>
      <c r="E71" s="37"/>
      <c r="F71" s="43"/>
      <c r="G71" s="37"/>
      <c r="H71" s="37"/>
      <c r="I71" s="37"/>
      <c r="J71" s="37"/>
      <c r="K71" s="37"/>
      <c r="L71" s="37"/>
      <c r="M71" s="37"/>
      <c r="N71" s="37"/>
      <c r="O71" s="37"/>
      <c r="P71" s="37"/>
      <c r="Q71" s="37"/>
      <c r="R71" s="37">
        <v>242</v>
      </c>
      <c r="S71" s="1113"/>
      <c r="T71" s="1113"/>
      <c r="U71" s="1113"/>
      <c r="V71" s="37"/>
      <c r="W71" s="1105">
        <f>IF(ISBLANK($A71)=FALSE,VLOOKUP($A71,'Tổng hợp'!$A:$J,'Tổng hợp'!$F$8,0),0)</f>
        <v>0</v>
      </c>
      <c r="X71" s="1105"/>
      <c r="Y71" s="1105"/>
      <c r="Z71" s="1105"/>
      <c r="AA71" s="1105"/>
      <c r="AB71" s="1105"/>
      <c r="AC71" s="1105"/>
      <c r="AD71" s="415"/>
      <c r="AE71" s="1105">
        <f>IF(ISBLANK($A71)=FALSE,VLOOKUP($A71,'Tổng hợp'!$A:$J,'Tổng hợp'!$J$8,0),0)</f>
        <v>0</v>
      </c>
      <c r="AF71" s="1105"/>
      <c r="AG71" s="1105"/>
      <c r="AH71" s="1105"/>
      <c r="AI71" s="1105"/>
      <c r="AJ71" s="1105"/>
      <c r="AK71" s="1105"/>
      <c r="AM71" s="243" t="s">
        <v>568</v>
      </c>
      <c r="AN71" s="77"/>
      <c r="AO71" s="77"/>
      <c r="AP71" s="37"/>
      <c r="AQ71" s="43"/>
      <c r="AR71" s="37"/>
      <c r="AS71" s="37"/>
      <c r="AT71" s="37"/>
      <c r="AU71" s="37"/>
      <c r="AV71" s="37"/>
      <c r="AW71" s="37"/>
      <c r="AX71" s="37"/>
      <c r="AY71" s="37"/>
      <c r="AZ71" s="37"/>
      <c r="BA71" s="37"/>
      <c r="BB71" s="37"/>
      <c r="BC71" s="1113"/>
      <c r="BD71" s="1113"/>
      <c r="BE71" s="1113"/>
      <c r="BF71" s="37"/>
      <c r="BG71" s="1078"/>
      <c r="BH71" s="1078"/>
      <c r="BI71" s="1078"/>
      <c r="BJ71" s="1078"/>
      <c r="BK71" s="1078"/>
      <c r="BL71" s="1078"/>
      <c r="BM71" s="1078"/>
      <c r="BN71" s="37"/>
      <c r="BO71" s="1078"/>
      <c r="BP71" s="1078"/>
      <c r="BQ71" s="1078"/>
      <c r="BR71" s="1078"/>
      <c r="BS71" s="1078"/>
      <c r="BT71" s="1078"/>
      <c r="BU71" s="1078"/>
      <c r="BV71" s="43"/>
      <c r="BW71" s="143"/>
      <c r="BX71" s="143"/>
    </row>
    <row r="72" spans="1:76" s="10" customFormat="1" ht="11.25" customHeight="1" outlineLevel="1">
      <c r="A72" s="362"/>
      <c r="B72" s="37"/>
      <c r="C72" s="77"/>
      <c r="D72" s="77"/>
      <c r="E72" s="37"/>
      <c r="F72" s="43"/>
      <c r="G72" s="37"/>
      <c r="H72" s="37"/>
      <c r="I72" s="37"/>
      <c r="J72" s="37"/>
      <c r="K72" s="37"/>
      <c r="L72" s="37"/>
      <c r="M72" s="37"/>
      <c r="N72" s="37"/>
      <c r="O72" s="37"/>
      <c r="P72" s="37"/>
      <c r="Q72" s="37"/>
      <c r="R72" s="37"/>
      <c r="S72" s="1113"/>
      <c r="T72" s="1113"/>
      <c r="U72" s="1113"/>
      <c r="V72" s="37"/>
      <c r="W72" s="1105"/>
      <c r="X72" s="1105"/>
      <c r="Y72" s="1105"/>
      <c r="Z72" s="1105"/>
      <c r="AA72" s="1105"/>
      <c r="AB72" s="1105"/>
      <c r="AC72" s="1105"/>
      <c r="AD72" s="415"/>
      <c r="AE72" s="1105"/>
      <c r="AF72" s="1105"/>
      <c r="AG72" s="1105"/>
      <c r="AH72" s="1105"/>
      <c r="AI72" s="1105"/>
      <c r="AJ72" s="1105"/>
      <c r="AK72" s="1105"/>
      <c r="AM72" s="37"/>
      <c r="AN72" s="77"/>
      <c r="AO72" s="77"/>
      <c r="AP72" s="37"/>
      <c r="AQ72" s="43"/>
      <c r="AR72" s="37"/>
      <c r="AS72" s="37"/>
      <c r="AT72" s="37"/>
      <c r="AU72" s="37"/>
      <c r="AV72" s="37"/>
      <c r="AW72" s="37"/>
      <c r="AX72" s="37"/>
      <c r="AY72" s="37"/>
      <c r="AZ72" s="37"/>
      <c r="BA72" s="37"/>
      <c r="BB72" s="37"/>
      <c r="BC72" s="1113"/>
      <c r="BD72" s="1113"/>
      <c r="BE72" s="1113"/>
      <c r="BF72" s="37"/>
      <c r="BG72" s="1078"/>
      <c r="BH72" s="1078"/>
      <c r="BI72" s="1078"/>
      <c r="BJ72" s="1078"/>
      <c r="BK72" s="1078"/>
      <c r="BL72" s="1078"/>
      <c r="BM72" s="1078"/>
      <c r="BN72" s="37"/>
      <c r="BO72" s="1078"/>
      <c r="BP72" s="1078"/>
      <c r="BQ72" s="1078"/>
      <c r="BR72" s="1078"/>
      <c r="BS72" s="1078"/>
      <c r="BT72" s="1078"/>
      <c r="BU72" s="1078"/>
      <c r="BV72" s="43"/>
      <c r="BW72" s="143"/>
      <c r="BX72" s="143"/>
    </row>
    <row r="73" spans="1:76" s="10" customFormat="1" ht="24" customHeight="1" outlineLevel="1">
      <c r="A73" s="362">
        <v>250</v>
      </c>
      <c r="B73" s="59" t="s">
        <v>170</v>
      </c>
      <c r="C73" s="77"/>
      <c r="D73" s="77"/>
      <c r="E73" s="37"/>
      <c r="F73" s="43"/>
      <c r="G73" s="37"/>
      <c r="H73" s="37"/>
      <c r="I73" s="37"/>
      <c r="J73" s="37"/>
      <c r="K73" s="37"/>
      <c r="L73" s="37"/>
      <c r="M73" s="37"/>
      <c r="N73" s="37"/>
      <c r="O73" s="37"/>
      <c r="P73" s="37"/>
      <c r="Q73" s="37"/>
      <c r="R73" s="38">
        <v>250</v>
      </c>
      <c r="S73" s="1110" t="s">
        <v>1306</v>
      </c>
      <c r="T73" s="1110"/>
      <c r="U73" s="1110"/>
      <c r="V73" s="37"/>
      <c r="W73" s="1121">
        <f>IF(ISBLANK($A73)=FALSE,VLOOKUP($A73,'Tổng hợp'!$A:$J,'Tổng hợp'!$F$8,0),0)</f>
        <v>0</v>
      </c>
      <c r="X73" s="1121"/>
      <c r="Y73" s="1121"/>
      <c r="Z73" s="1121"/>
      <c r="AA73" s="1121"/>
      <c r="AB73" s="1121"/>
      <c r="AC73" s="1121"/>
      <c r="AD73" s="415"/>
      <c r="AE73" s="1121">
        <f>IF(ISBLANK($A73)=FALSE,VLOOKUP($A73,'Tổng hợp'!$A:$J,'Tổng hợp'!$J$8,0),0)</f>
        <v>0</v>
      </c>
      <c r="AF73" s="1121"/>
      <c r="AG73" s="1121"/>
      <c r="AH73" s="1121"/>
      <c r="AI73" s="1121"/>
      <c r="AJ73" s="1121"/>
      <c r="AK73" s="1121"/>
      <c r="AM73" s="59" t="s">
        <v>468</v>
      </c>
      <c r="AN73" s="77"/>
      <c r="AO73" s="77"/>
      <c r="AP73" s="37"/>
      <c r="AQ73" s="43"/>
      <c r="AR73" s="37"/>
      <c r="AS73" s="37"/>
      <c r="AT73" s="37"/>
      <c r="AU73" s="37"/>
      <c r="AV73" s="37"/>
      <c r="AW73" s="37"/>
      <c r="AX73" s="37"/>
      <c r="AY73" s="37"/>
      <c r="AZ73" s="37"/>
      <c r="BA73" s="37"/>
      <c r="BB73" s="37"/>
      <c r="BC73" s="1110">
        <v>11</v>
      </c>
      <c r="BD73" s="1110"/>
      <c r="BE73" s="1110"/>
      <c r="BF73" s="37"/>
      <c r="BG73" s="1078"/>
      <c r="BH73" s="1078"/>
      <c r="BI73" s="1078"/>
      <c r="BJ73" s="1078"/>
      <c r="BK73" s="1078"/>
      <c r="BL73" s="1078"/>
      <c r="BM73" s="1078"/>
      <c r="BN73" s="37"/>
      <c r="BO73" s="1078"/>
      <c r="BP73" s="1078"/>
      <c r="BQ73" s="1078"/>
      <c r="BR73" s="1078"/>
      <c r="BS73" s="1078"/>
      <c r="BT73" s="1078"/>
      <c r="BU73" s="1078"/>
      <c r="BV73" s="43"/>
      <c r="BW73" s="143"/>
      <c r="BX73" s="143"/>
    </row>
    <row r="74" spans="1:76" s="10" customFormat="1" ht="27" customHeight="1" outlineLevel="1">
      <c r="A74" s="362">
        <v>251</v>
      </c>
      <c r="B74" s="197" t="s">
        <v>167</v>
      </c>
      <c r="C74" s="77"/>
      <c r="D74" s="77"/>
      <c r="E74" s="37"/>
      <c r="F74" s="43"/>
      <c r="G74" s="37"/>
      <c r="H74" s="37"/>
      <c r="I74" s="37"/>
      <c r="J74" s="37"/>
      <c r="K74" s="37"/>
      <c r="L74" s="37"/>
      <c r="M74" s="37"/>
      <c r="N74" s="37"/>
      <c r="O74" s="37"/>
      <c r="P74" s="37"/>
      <c r="Q74" s="37"/>
      <c r="R74" s="37">
        <v>251</v>
      </c>
      <c r="S74" s="1113"/>
      <c r="T74" s="1113"/>
      <c r="U74" s="1113"/>
      <c r="V74" s="37"/>
      <c r="W74" s="1105">
        <f>IF(ISBLANK($A74)=FALSE,VLOOKUP($A74,'Tổng hợp'!$A:$J,'Tổng hợp'!$F$8,0),0)</f>
        <v>0</v>
      </c>
      <c r="X74" s="1105"/>
      <c r="Y74" s="1105"/>
      <c r="Z74" s="1105"/>
      <c r="AA74" s="1105"/>
      <c r="AB74" s="1105"/>
      <c r="AC74" s="1105"/>
      <c r="AD74" s="415"/>
      <c r="AE74" s="1105">
        <f>IF(ISBLANK($A74)=FALSE,VLOOKUP($A74,'Tổng hợp'!$A:$J,'Tổng hợp'!$J$8,0),0)</f>
        <v>0</v>
      </c>
      <c r="AF74" s="1105"/>
      <c r="AG74" s="1105"/>
      <c r="AH74" s="1105"/>
      <c r="AI74" s="1105"/>
      <c r="AJ74" s="1105"/>
      <c r="AK74" s="1105"/>
      <c r="AM74" s="197" t="s">
        <v>469</v>
      </c>
      <c r="AN74" s="77"/>
      <c r="AO74" s="77"/>
      <c r="AP74" s="37"/>
      <c r="AQ74" s="43"/>
      <c r="AR74" s="37"/>
      <c r="AS74" s="37"/>
      <c r="AT74" s="37"/>
      <c r="AU74" s="37"/>
      <c r="AV74" s="37"/>
      <c r="AW74" s="37"/>
      <c r="AX74" s="37"/>
      <c r="AY74" s="37"/>
      <c r="AZ74" s="37"/>
      <c r="BA74" s="37"/>
      <c r="BB74" s="37"/>
      <c r="BC74" s="1113"/>
      <c r="BD74" s="1113"/>
      <c r="BE74" s="1113"/>
      <c r="BF74" s="37"/>
      <c r="BG74" s="1078"/>
      <c r="BH74" s="1078"/>
      <c r="BI74" s="1078"/>
      <c r="BJ74" s="1078"/>
      <c r="BK74" s="1078"/>
      <c r="BL74" s="1078"/>
      <c r="BM74" s="1078"/>
      <c r="BN74" s="37"/>
      <c r="BO74" s="1078"/>
      <c r="BP74" s="1078"/>
      <c r="BQ74" s="1078"/>
      <c r="BR74" s="1078"/>
      <c r="BS74" s="1078"/>
      <c r="BT74" s="1078"/>
      <c r="BU74" s="1078"/>
      <c r="BV74" s="43"/>
      <c r="BW74" s="143"/>
      <c r="BX74" s="143"/>
    </row>
    <row r="75" spans="1:76" s="10" customFormat="1" ht="26.25" customHeight="1" outlineLevel="1">
      <c r="A75" s="362">
        <v>252</v>
      </c>
      <c r="B75" s="197" t="s">
        <v>168</v>
      </c>
      <c r="C75" s="77"/>
      <c r="D75" s="77"/>
      <c r="E75" s="37"/>
      <c r="F75" s="43"/>
      <c r="G75" s="37"/>
      <c r="H75" s="37"/>
      <c r="I75" s="37"/>
      <c r="J75" s="37"/>
      <c r="K75" s="37"/>
      <c r="L75" s="37"/>
      <c r="M75" s="37"/>
      <c r="N75" s="37"/>
      <c r="O75" s="37"/>
      <c r="P75" s="37"/>
      <c r="Q75" s="37"/>
      <c r="R75" s="37">
        <v>252</v>
      </c>
      <c r="S75" s="1113"/>
      <c r="T75" s="1113"/>
      <c r="U75" s="1113"/>
      <c r="V75" s="37"/>
      <c r="W75" s="1105">
        <f>IF(ISBLANK($A75)=FALSE,VLOOKUP($A75,'Tổng hợp'!$A:$J,'Tổng hợp'!$F$8,0),0)</f>
        <v>0</v>
      </c>
      <c r="X75" s="1105"/>
      <c r="Y75" s="1105"/>
      <c r="Z75" s="1105"/>
      <c r="AA75" s="1105"/>
      <c r="AB75" s="1105"/>
      <c r="AC75" s="1105"/>
      <c r="AD75" s="415"/>
      <c r="AE75" s="1105">
        <f>IF(ISBLANK($A75)=FALSE,VLOOKUP($A75,'Tổng hợp'!$A:$J,'Tổng hợp'!$J$8,0),0)</f>
        <v>0</v>
      </c>
      <c r="AF75" s="1105"/>
      <c r="AG75" s="1105"/>
      <c r="AH75" s="1105"/>
      <c r="AI75" s="1105"/>
      <c r="AJ75" s="1105"/>
      <c r="AK75" s="1105"/>
      <c r="AM75" s="197" t="s">
        <v>470</v>
      </c>
      <c r="AN75" s="77"/>
      <c r="AO75" s="77"/>
      <c r="AP75" s="37"/>
      <c r="AQ75" s="43"/>
      <c r="AR75" s="37"/>
      <c r="AS75" s="37"/>
      <c r="AT75" s="37"/>
      <c r="AU75" s="37"/>
      <c r="AV75" s="37"/>
      <c r="AW75" s="37"/>
      <c r="AX75" s="37"/>
      <c r="AY75" s="37"/>
      <c r="AZ75" s="37"/>
      <c r="BA75" s="37"/>
      <c r="BB75" s="37"/>
      <c r="BC75" s="1113"/>
      <c r="BD75" s="1113"/>
      <c r="BE75" s="1113"/>
      <c r="BF75" s="37"/>
      <c r="BG75" s="1078"/>
      <c r="BH75" s="1078"/>
      <c r="BI75" s="1078"/>
      <c r="BJ75" s="1078"/>
      <c r="BK75" s="1078"/>
      <c r="BL75" s="1078"/>
      <c r="BM75" s="1078"/>
      <c r="BN75" s="37"/>
      <c r="BO75" s="1078"/>
      <c r="BP75" s="1078"/>
      <c r="BQ75" s="1078"/>
      <c r="BR75" s="1078"/>
      <c r="BS75" s="1078"/>
      <c r="BT75" s="1078"/>
      <c r="BU75" s="1078"/>
      <c r="BV75" s="43"/>
      <c r="BW75" s="143"/>
      <c r="BX75" s="143"/>
    </row>
    <row r="76" spans="1:76" s="10" customFormat="1" ht="15" outlineLevel="1">
      <c r="A76" s="362">
        <v>258</v>
      </c>
      <c r="B76" s="197" t="s">
        <v>169</v>
      </c>
      <c r="C76" s="77"/>
      <c r="D76" s="77"/>
      <c r="E76" s="37"/>
      <c r="F76" s="43"/>
      <c r="G76" s="37"/>
      <c r="H76" s="37"/>
      <c r="I76" s="37"/>
      <c r="J76" s="37"/>
      <c r="K76" s="37"/>
      <c r="L76" s="37"/>
      <c r="M76" s="37"/>
      <c r="N76" s="37"/>
      <c r="O76" s="37"/>
      <c r="P76" s="37"/>
      <c r="Q76" s="37"/>
      <c r="R76" s="37">
        <v>258</v>
      </c>
      <c r="S76" s="1113"/>
      <c r="T76" s="1113"/>
      <c r="U76" s="1113"/>
      <c r="V76" s="37"/>
      <c r="W76" s="1105">
        <f>IF(ISBLANK($A76)=FALSE,VLOOKUP($A76,'Tổng hợp'!$A:$J,'Tổng hợp'!$F$8,0),0)</f>
        <v>0</v>
      </c>
      <c r="X76" s="1105"/>
      <c r="Y76" s="1105"/>
      <c r="Z76" s="1105"/>
      <c r="AA76" s="1105"/>
      <c r="AB76" s="1105"/>
      <c r="AC76" s="1105"/>
      <c r="AD76" s="415"/>
      <c r="AE76" s="1105">
        <f>IF(ISBLANK($A76)=FALSE,VLOOKUP($A76,'Tổng hợp'!$A:$J,'Tổng hợp'!$J$8,0),0)</f>
        <v>0</v>
      </c>
      <c r="AF76" s="1105"/>
      <c r="AG76" s="1105"/>
      <c r="AH76" s="1105"/>
      <c r="AI76" s="1105"/>
      <c r="AJ76" s="1105"/>
      <c r="AK76" s="1105"/>
      <c r="AM76" s="197" t="s">
        <v>480</v>
      </c>
      <c r="AN76" s="77"/>
      <c r="AO76" s="77"/>
      <c r="AP76" s="37"/>
      <c r="AQ76" s="43"/>
      <c r="AR76" s="37"/>
      <c r="AS76" s="37"/>
      <c r="AT76" s="37"/>
      <c r="AU76" s="37"/>
      <c r="AV76" s="37"/>
      <c r="AW76" s="37"/>
      <c r="AX76" s="37"/>
      <c r="AY76" s="37"/>
      <c r="AZ76" s="37"/>
      <c r="BA76" s="37"/>
      <c r="BB76" s="37"/>
      <c r="BC76" s="1113"/>
      <c r="BD76" s="1113"/>
      <c r="BE76" s="1113"/>
      <c r="BF76" s="37"/>
      <c r="BG76" s="1078"/>
      <c r="BH76" s="1078"/>
      <c r="BI76" s="1078"/>
      <c r="BJ76" s="1078"/>
      <c r="BK76" s="1078"/>
      <c r="BL76" s="1078"/>
      <c r="BM76" s="1078"/>
      <c r="BN76" s="37"/>
      <c r="BO76" s="1078"/>
      <c r="BP76" s="1078"/>
      <c r="BQ76" s="1078"/>
      <c r="BR76" s="1078"/>
      <c r="BS76" s="1078"/>
      <c r="BT76" s="1078"/>
      <c r="BU76" s="1078"/>
      <c r="BV76" s="43"/>
      <c r="BW76" s="143"/>
      <c r="BX76" s="143"/>
    </row>
    <row r="77" spans="1:76" s="10" customFormat="1" ht="15" hidden="1" outlineLevel="1">
      <c r="A77" s="362">
        <v>259</v>
      </c>
      <c r="B77" s="197" t="s">
        <v>1050</v>
      </c>
      <c r="C77" s="77"/>
      <c r="D77" s="77"/>
      <c r="E77" s="37"/>
      <c r="F77" s="43"/>
      <c r="G77" s="37"/>
      <c r="H77" s="37"/>
      <c r="I77" s="37"/>
      <c r="J77" s="37"/>
      <c r="K77" s="37"/>
      <c r="L77" s="37"/>
      <c r="M77" s="37"/>
      <c r="N77" s="37"/>
      <c r="O77" s="37"/>
      <c r="P77" s="37"/>
      <c r="Q77" s="37"/>
      <c r="R77" s="37"/>
      <c r="S77" s="1113"/>
      <c r="T77" s="1113"/>
      <c r="U77" s="1113"/>
      <c r="V77" s="37"/>
      <c r="W77" s="1105">
        <f>IF(ISBLANK($A77)=FALSE,VLOOKUP($A77,'Tổng hợp'!$A:$J,'Tổng hợp'!$F$8,0),0)</f>
        <v>0</v>
      </c>
      <c r="X77" s="1105"/>
      <c r="Y77" s="1105"/>
      <c r="Z77" s="1105"/>
      <c r="AA77" s="1105"/>
      <c r="AB77" s="1105"/>
      <c r="AC77" s="1105"/>
      <c r="AD77" s="415"/>
      <c r="AE77" s="1105">
        <f>IF(ISBLANK($A77)=FALSE,VLOOKUP($A77,'Tổng hợp'!$A:$J,'Tổng hợp'!$J$8,0),0)</f>
        <v>0</v>
      </c>
      <c r="AF77" s="1105"/>
      <c r="AG77" s="1105"/>
      <c r="AH77" s="1105"/>
      <c r="AI77" s="1105"/>
      <c r="AJ77" s="1105"/>
      <c r="AK77" s="1105"/>
      <c r="AM77" s="197" t="s">
        <v>471</v>
      </c>
      <c r="AN77" s="77"/>
      <c r="AO77" s="77"/>
      <c r="AP77" s="37"/>
      <c r="AQ77" s="43"/>
      <c r="AR77" s="37"/>
      <c r="AS77" s="37"/>
      <c r="AT77" s="37"/>
      <c r="AU77" s="37"/>
      <c r="AV77" s="37"/>
      <c r="AW77" s="37"/>
      <c r="AX77" s="37"/>
      <c r="AY77" s="37"/>
      <c r="AZ77" s="37"/>
      <c r="BA77" s="37"/>
      <c r="BB77" s="37"/>
      <c r="BC77" s="1113"/>
      <c r="BD77" s="1113"/>
      <c r="BE77" s="1113"/>
      <c r="BF77" s="37"/>
      <c r="BG77" s="1078"/>
      <c r="BH77" s="1078"/>
      <c r="BI77" s="1078"/>
      <c r="BJ77" s="1078"/>
      <c r="BK77" s="1078"/>
      <c r="BL77" s="1078"/>
      <c r="BM77" s="1078"/>
      <c r="BN77" s="37"/>
      <c r="BO77" s="1078"/>
      <c r="BP77" s="1078"/>
      <c r="BQ77" s="1078"/>
      <c r="BR77" s="1078"/>
      <c r="BS77" s="1078"/>
      <c r="BT77" s="1078"/>
      <c r="BU77" s="1078"/>
      <c r="BV77" s="43"/>
      <c r="BW77" s="143"/>
      <c r="BX77" s="143"/>
    </row>
    <row r="78" spans="1:76" s="10" customFormat="1" ht="15" hidden="1" outlineLevel="1">
      <c r="A78" s="362"/>
      <c r="B78" s="37" t="s">
        <v>1049</v>
      </c>
      <c r="C78" s="77" t="s">
        <v>1051</v>
      </c>
      <c r="D78" s="77"/>
      <c r="E78" s="37"/>
      <c r="F78" s="43"/>
      <c r="G78" s="37"/>
      <c r="H78" s="37"/>
      <c r="I78" s="37"/>
      <c r="J78" s="37"/>
      <c r="K78" s="37"/>
      <c r="L78" s="37"/>
      <c r="M78" s="37"/>
      <c r="N78" s="37"/>
      <c r="O78" s="37"/>
      <c r="P78" s="37"/>
      <c r="Q78" s="37"/>
      <c r="R78" s="37"/>
      <c r="S78" s="123"/>
      <c r="T78" s="123"/>
      <c r="U78" s="123"/>
      <c r="V78" s="37"/>
      <c r="W78" s="415"/>
      <c r="X78" s="415"/>
      <c r="Y78" s="415"/>
      <c r="Z78" s="415"/>
      <c r="AA78" s="415"/>
      <c r="AB78" s="415"/>
      <c r="AC78" s="415"/>
      <c r="AD78" s="415"/>
      <c r="AE78" s="415"/>
      <c r="AF78" s="415"/>
      <c r="AG78" s="415"/>
      <c r="AH78" s="415"/>
      <c r="AI78" s="415"/>
      <c r="AJ78" s="415"/>
      <c r="AK78" s="415"/>
      <c r="AM78" s="37" t="s">
        <v>504</v>
      </c>
      <c r="AN78" s="77"/>
      <c r="AO78" s="77"/>
      <c r="AP78" s="37"/>
      <c r="AQ78" s="43"/>
      <c r="AR78" s="37"/>
      <c r="AS78" s="37"/>
      <c r="AT78" s="37"/>
      <c r="AU78" s="37"/>
      <c r="AV78" s="37"/>
      <c r="AW78" s="37"/>
      <c r="AX78" s="37"/>
      <c r="AY78" s="37"/>
      <c r="AZ78" s="37"/>
      <c r="BA78" s="37"/>
      <c r="BB78" s="37"/>
      <c r="BC78" s="123"/>
      <c r="BD78" s="123"/>
      <c r="BE78" s="123"/>
      <c r="BF78" s="37"/>
      <c r="BG78" s="43"/>
      <c r="BH78" s="43"/>
      <c r="BI78" s="43"/>
      <c r="BJ78" s="43"/>
      <c r="BK78" s="43"/>
      <c r="BL78" s="43"/>
      <c r="BM78" s="43"/>
      <c r="BN78" s="37"/>
      <c r="BO78" s="43"/>
      <c r="BP78" s="43"/>
      <c r="BQ78" s="43"/>
      <c r="BR78" s="43"/>
      <c r="BS78" s="43"/>
      <c r="BT78" s="43"/>
      <c r="BU78" s="43"/>
      <c r="BV78" s="43"/>
      <c r="BW78" s="143"/>
      <c r="BX78" s="143"/>
    </row>
    <row r="79" spans="1:76" s="10" customFormat="1" ht="11.25" customHeight="1" hidden="1" outlineLevel="1">
      <c r="A79" s="362"/>
      <c r="C79" s="77"/>
      <c r="D79" s="77"/>
      <c r="E79" s="37"/>
      <c r="F79" s="43"/>
      <c r="G79" s="37"/>
      <c r="H79" s="37"/>
      <c r="I79" s="37"/>
      <c r="J79" s="37"/>
      <c r="K79" s="37"/>
      <c r="L79" s="37"/>
      <c r="M79" s="37"/>
      <c r="N79" s="37"/>
      <c r="O79" s="37"/>
      <c r="P79" s="37"/>
      <c r="Q79" s="37"/>
      <c r="R79" s="37"/>
      <c r="S79" s="1113"/>
      <c r="T79" s="1113"/>
      <c r="U79" s="1113"/>
      <c r="V79" s="37"/>
      <c r="W79" s="1105"/>
      <c r="X79" s="1105"/>
      <c r="Y79" s="1105"/>
      <c r="Z79" s="1105"/>
      <c r="AA79" s="1105"/>
      <c r="AB79" s="1105"/>
      <c r="AC79" s="1105"/>
      <c r="AD79" s="415"/>
      <c r="AE79" s="1105"/>
      <c r="AF79" s="1105"/>
      <c r="AG79" s="1105"/>
      <c r="AH79" s="1105"/>
      <c r="AI79" s="1105"/>
      <c r="AJ79" s="1105"/>
      <c r="AK79" s="1105"/>
      <c r="AN79" s="77"/>
      <c r="AO79" s="77"/>
      <c r="AP79" s="37"/>
      <c r="AQ79" s="43"/>
      <c r="AR79" s="37"/>
      <c r="AS79" s="37"/>
      <c r="AT79" s="37"/>
      <c r="AU79" s="37"/>
      <c r="AV79" s="37"/>
      <c r="AW79" s="37"/>
      <c r="AX79" s="37"/>
      <c r="AY79" s="37"/>
      <c r="AZ79" s="37"/>
      <c r="BA79" s="37"/>
      <c r="BB79" s="37"/>
      <c r="BC79" s="1113"/>
      <c r="BD79" s="1113"/>
      <c r="BE79" s="1113"/>
      <c r="BF79" s="37"/>
      <c r="BG79" s="1078"/>
      <c r="BH79" s="1078"/>
      <c r="BI79" s="1078"/>
      <c r="BJ79" s="1078"/>
      <c r="BK79" s="1078"/>
      <c r="BL79" s="1078"/>
      <c r="BM79" s="1078"/>
      <c r="BN79" s="37"/>
      <c r="BO79" s="1078"/>
      <c r="BP79" s="1078"/>
      <c r="BQ79" s="1078"/>
      <c r="BR79" s="1078"/>
      <c r="BS79" s="1078"/>
      <c r="BT79" s="1078"/>
      <c r="BU79" s="1078"/>
      <c r="BV79" s="43"/>
      <c r="BW79" s="143"/>
      <c r="BX79" s="143"/>
    </row>
    <row r="80" spans="1:76" s="10" customFormat="1" ht="11.25" customHeight="1" hidden="1" outlineLevel="1">
      <c r="A80" s="362"/>
      <c r="C80" s="77"/>
      <c r="D80" s="77"/>
      <c r="E80" s="37"/>
      <c r="F80" s="43"/>
      <c r="G80" s="37"/>
      <c r="H80" s="37"/>
      <c r="I80" s="37"/>
      <c r="J80" s="37"/>
      <c r="K80" s="37"/>
      <c r="L80" s="37"/>
      <c r="M80" s="37"/>
      <c r="N80" s="37"/>
      <c r="O80" s="37"/>
      <c r="P80" s="37"/>
      <c r="Q80" s="37"/>
      <c r="R80" s="37"/>
      <c r="S80" s="123"/>
      <c r="T80" s="123"/>
      <c r="U80" s="123"/>
      <c r="V80" s="37"/>
      <c r="W80" s="415"/>
      <c r="X80" s="415"/>
      <c r="Y80" s="415"/>
      <c r="Z80" s="415"/>
      <c r="AA80" s="415"/>
      <c r="AB80" s="415"/>
      <c r="AC80" s="415"/>
      <c r="AD80" s="415"/>
      <c r="AE80" s="415"/>
      <c r="AF80" s="415"/>
      <c r="AG80" s="415"/>
      <c r="AH80" s="415"/>
      <c r="AI80" s="415"/>
      <c r="AJ80" s="415"/>
      <c r="AK80" s="415"/>
      <c r="AN80" s="77"/>
      <c r="AO80" s="77"/>
      <c r="AP80" s="37"/>
      <c r="AQ80" s="43"/>
      <c r="AR80" s="37"/>
      <c r="AS80" s="37"/>
      <c r="AT80" s="37"/>
      <c r="AU80" s="37"/>
      <c r="AV80" s="37"/>
      <c r="AW80" s="37"/>
      <c r="AX80" s="37"/>
      <c r="AY80" s="37"/>
      <c r="AZ80" s="37"/>
      <c r="BA80" s="37"/>
      <c r="BB80" s="37"/>
      <c r="BC80" s="123"/>
      <c r="BD80" s="123"/>
      <c r="BE80" s="123"/>
      <c r="BF80" s="37"/>
      <c r="BG80" s="43"/>
      <c r="BH80" s="43"/>
      <c r="BI80" s="43"/>
      <c r="BJ80" s="43"/>
      <c r="BK80" s="43"/>
      <c r="BL80" s="43"/>
      <c r="BM80" s="43"/>
      <c r="BN80" s="37"/>
      <c r="BO80" s="43"/>
      <c r="BP80" s="43"/>
      <c r="BQ80" s="43"/>
      <c r="BR80" s="43"/>
      <c r="BS80" s="43"/>
      <c r="BT80" s="43"/>
      <c r="BU80" s="43"/>
      <c r="BV80" s="43"/>
      <c r="BW80" s="143"/>
      <c r="BX80" s="143"/>
    </row>
    <row r="81" spans="1:76" s="10" customFormat="1" ht="15.75" customHeight="1" outlineLevel="1">
      <c r="A81" s="362"/>
      <c r="C81" s="77"/>
      <c r="D81" s="77"/>
      <c r="E81" s="37"/>
      <c r="F81" s="43"/>
      <c r="G81" s="37"/>
      <c r="H81" s="37"/>
      <c r="I81" s="37"/>
      <c r="J81" s="37"/>
      <c r="K81" s="37"/>
      <c r="L81" s="37"/>
      <c r="M81" s="37"/>
      <c r="N81" s="37"/>
      <c r="O81" s="37"/>
      <c r="P81" s="37"/>
      <c r="Q81" s="37"/>
      <c r="R81" s="37"/>
      <c r="S81" s="123"/>
      <c r="T81" s="123"/>
      <c r="U81" s="123"/>
      <c r="V81" s="37"/>
      <c r="W81" s="415"/>
      <c r="X81" s="415"/>
      <c r="Y81" s="415"/>
      <c r="Z81" s="415"/>
      <c r="AA81" s="415"/>
      <c r="AB81" s="415"/>
      <c r="AC81" s="415"/>
      <c r="AD81" s="415"/>
      <c r="AE81" s="415"/>
      <c r="AF81" s="415"/>
      <c r="AG81" s="415"/>
      <c r="AH81" s="415"/>
      <c r="AI81" s="415"/>
      <c r="AJ81" s="415"/>
      <c r="AK81" s="415"/>
      <c r="AN81" s="77"/>
      <c r="AO81" s="77"/>
      <c r="AP81" s="37"/>
      <c r="AQ81" s="43"/>
      <c r="AR81" s="37"/>
      <c r="AS81" s="37"/>
      <c r="AT81" s="37"/>
      <c r="AU81" s="37"/>
      <c r="AV81" s="37"/>
      <c r="AW81" s="37"/>
      <c r="AX81" s="37"/>
      <c r="AY81" s="37"/>
      <c r="AZ81" s="37"/>
      <c r="BA81" s="37"/>
      <c r="BB81" s="37"/>
      <c r="BC81" s="123"/>
      <c r="BD81" s="123"/>
      <c r="BE81" s="123"/>
      <c r="BF81" s="37"/>
      <c r="BG81" s="43"/>
      <c r="BH81" s="43"/>
      <c r="BI81" s="43"/>
      <c r="BJ81" s="43"/>
      <c r="BK81" s="43"/>
      <c r="BL81" s="43"/>
      <c r="BM81" s="43"/>
      <c r="BN81" s="37"/>
      <c r="BO81" s="43"/>
      <c r="BP81" s="43"/>
      <c r="BQ81" s="43"/>
      <c r="BR81" s="43"/>
      <c r="BS81" s="43"/>
      <c r="BT81" s="43"/>
      <c r="BU81" s="43"/>
      <c r="BV81" s="43"/>
      <c r="BW81" s="143"/>
      <c r="BX81" s="143"/>
    </row>
    <row r="82" spans="1:76" s="10" customFormat="1" ht="27" customHeight="1" outlineLevel="1">
      <c r="A82" s="362">
        <v>260</v>
      </c>
      <c r="B82" s="59" t="s">
        <v>171</v>
      </c>
      <c r="C82" s="77"/>
      <c r="D82" s="77"/>
      <c r="E82" s="37"/>
      <c r="F82" s="43"/>
      <c r="G82" s="37"/>
      <c r="H82" s="37"/>
      <c r="I82" s="37"/>
      <c r="J82" s="37"/>
      <c r="K82" s="37"/>
      <c r="L82" s="37"/>
      <c r="M82" s="37"/>
      <c r="N82" s="37"/>
      <c r="O82" s="37"/>
      <c r="P82" s="37"/>
      <c r="Q82" s="37"/>
      <c r="R82" s="38">
        <v>260</v>
      </c>
      <c r="S82" s="1113"/>
      <c r="T82" s="1113"/>
      <c r="U82" s="1113"/>
      <c r="V82" s="37"/>
      <c r="W82" s="1121">
        <f>IF(ISBLANK($A82)=FALSE,VLOOKUP($A82,'Tổng hợp'!$A:$J,'Tổng hợp'!$F$8,0),0)</f>
        <v>90836683</v>
      </c>
      <c r="X82" s="1121"/>
      <c r="Y82" s="1121"/>
      <c r="Z82" s="1121"/>
      <c r="AA82" s="1121"/>
      <c r="AB82" s="1121"/>
      <c r="AC82" s="1121"/>
      <c r="AD82" s="415"/>
      <c r="AE82" s="1121">
        <f>IF(ISBLANK($A82)=FALSE,VLOOKUP($A82,'Tổng hợp'!$A:$J,'Tổng hợp'!$J$8,0),0)</f>
        <v>162208361</v>
      </c>
      <c r="AF82" s="1121"/>
      <c r="AG82" s="1121"/>
      <c r="AH82" s="1121"/>
      <c r="AI82" s="1121"/>
      <c r="AJ82" s="1121"/>
      <c r="AK82" s="1121"/>
      <c r="AM82" s="59" t="s">
        <v>472</v>
      </c>
      <c r="AN82" s="77"/>
      <c r="AO82" s="77"/>
      <c r="AP82" s="37"/>
      <c r="AQ82" s="43"/>
      <c r="AR82" s="37"/>
      <c r="AS82" s="37"/>
      <c r="AT82" s="37"/>
      <c r="AU82" s="37"/>
      <c r="AV82" s="37"/>
      <c r="AW82" s="37"/>
      <c r="AX82" s="37"/>
      <c r="AY82" s="37"/>
      <c r="AZ82" s="37"/>
      <c r="BA82" s="37"/>
      <c r="BB82" s="37"/>
      <c r="BC82" s="1113"/>
      <c r="BD82" s="1113"/>
      <c r="BE82" s="1113"/>
      <c r="BF82" s="37"/>
      <c r="BG82" s="1078"/>
      <c r="BH82" s="1078"/>
      <c r="BI82" s="1078"/>
      <c r="BJ82" s="1078"/>
      <c r="BK82" s="1078"/>
      <c r="BL82" s="1078"/>
      <c r="BM82" s="1078"/>
      <c r="BN82" s="37"/>
      <c r="BO82" s="1078"/>
      <c r="BP82" s="1078"/>
      <c r="BQ82" s="1078"/>
      <c r="BR82" s="1078"/>
      <c r="BS82" s="1078"/>
      <c r="BT82" s="1078"/>
      <c r="BU82" s="1078"/>
      <c r="BV82" s="43"/>
      <c r="BW82" s="143"/>
      <c r="BX82" s="143"/>
    </row>
    <row r="83" spans="1:76" s="10" customFormat="1" ht="29.25" customHeight="1" outlineLevel="1">
      <c r="A83" s="362">
        <v>261</v>
      </c>
      <c r="B83" s="87" t="s">
        <v>172</v>
      </c>
      <c r="C83" s="77"/>
      <c r="D83" s="77"/>
      <c r="E83" s="37"/>
      <c r="F83" s="43"/>
      <c r="G83" s="37"/>
      <c r="H83" s="37"/>
      <c r="I83" s="37"/>
      <c r="J83" s="37"/>
      <c r="K83" s="37"/>
      <c r="L83" s="37"/>
      <c r="M83" s="37"/>
      <c r="N83" s="37"/>
      <c r="O83" s="37"/>
      <c r="P83" s="37"/>
      <c r="Q83" s="37"/>
      <c r="R83" s="37">
        <v>261</v>
      </c>
      <c r="S83" s="1111" t="s">
        <v>1307</v>
      </c>
      <c r="T83" s="1111"/>
      <c r="U83" s="1111"/>
      <c r="V83" s="37"/>
      <c r="W83" s="1105">
        <f>IF(ISBLANK($A83)=FALSE,VLOOKUP($A83,'Tổng hợp'!$A:$J,'Tổng hợp'!$F$8,0),0)</f>
        <v>90836683</v>
      </c>
      <c r="X83" s="1105"/>
      <c r="Y83" s="1105"/>
      <c r="Z83" s="1105"/>
      <c r="AA83" s="1105"/>
      <c r="AB83" s="1105"/>
      <c r="AC83" s="1105"/>
      <c r="AD83" s="415"/>
      <c r="AE83" s="1105">
        <f>IF(ISBLANK($A83)=FALSE,VLOOKUP($A83,'Tổng hợp'!$A:$J,'Tổng hợp'!$J$8,0),0)</f>
        <v>162208361</v>
      </c>
      <c r="AF83" s="1105"/>
      <c r="AG83" s="1105"/>
      <c r="AH83" s="1105"/>
      <c r="AI83" s="1105"/>
      <c r="AJ83" s="1105"/>
      <c r="AK83" s="1105"/>
      <c r="AM83" s="87" t="s">
        <v>571</v>
      </c>
      <c r="AN83" s="77"/>
      <c r="AO83" s="77"/>
      <c r="AP83" s="37"/>
      <c r="AQ83" s="43"/>
      <c r="AR83" s="37"/>
      <c r="AS83" s="37"/>
      <c r="AT83" s="37"/>
      <c r="AU83" s="37"/>
      <c r="AV83" s="37"/>
      <c r="AW83" s="37"/>
      <c r="AX83" s="37"/>
      <c r="AY83" s="37"/>
      <c r="AZ83" s="37"/>
      <c r="BA83" s="37"/>
      <c r="BB83" s="37"/>
      <c r="BC83" s="1113"/>
      <c r="BD83" s="1113"/>
      <c r="BE83" s="1113"/>
      <c r="BF83" s="37"/>
      <c r="BG83" s="1078"/>
      <c r="BH83" s="1078"/>
      <c r="BI83" s="1078"/>
      <c r="BJ83" s="1078"/>
      <c r="BK83" s="1078"/>
      <c r="BL83" s="1078"/>
      <c r="BM83" s="1078"/>
      <c r="BN83" s="37"/>
      <c r="BO83" s="1078"/>
      <c r="BP83" s="1078"/>
      <c r="BQ83" s="1078"/>
      <c r="BR83" s="1078"/>
      <c r="BS83" s="1078"/>
      <c r="BT83" s="1078"/>
      <c r="BU83" s="1078"/>
      <c r="BV83" s="43"/>
      <c r="BW83" s="143"/>
      <c r="BX83" s="143"/>
    </row>
    <row r="84" spans="1:76" s="10" customFormat="1" ht="29.25" customHeight="1" outlineLevel="1">
      <c r="A84" s="362">
        <v>262</v>
      </c>
      <c r="B84" s="87" t="s">
        <v>173</v>
      </c>
      <c r="C84" s="77"/>
      <c r="D84" s="77"/>
      <c r="E84" s="37"/>
      <c r="F84" s="43"/>
      <c r="G84" s="37"/>
      <c r="H84" s="37"/>
      <c r="I84" s="37"/>
      <c r="J84" s="37"/>
      <c r="K84" s="37"/>
      <c r="L84" s="37"/>
      <c r="M84" s="37"/>
      <c r="N84" s="37"/>
      <c r="O84" s="37"/>
      <c r="P84" s="37"/>
      <c r="Q84" s="37"/>
      <c r="R84" s="37">
        <v>262</v>
      </c>
      <c r="S84" s="1111" t="s">
        <v>1308</v>
      </c>
      <c r="T84" s="1111"/>
      <c r="U84" s="1111"/>
      <c r="V84" s="37"/>
      <c r="W84" s="1105">
        <f>IF(ISBLANK($A84)=FALSE,VLOOKUP($A84,'Tổng hợp'!$A:$J,'Tổng hợp'!$F$8,0),0)</f>
        <v>0</v>
      </c>
      <c r="X84" s="1105"/>
      <c r="Y84" s="1105"/>
      <c r="Z84" s="1105"/>
      <c r="AA84" s="1105"/>
      <c r="AB84" s="1105"/>
      <c r="AC84" s="1105"/>
      <c r="AD84" s="415"/>
      <c r="AE84" s="1105">
        <f>IF(ISBLANK($A84)=FALSE,VLOOKUP($A84,'Tổng hợp'!$A:$J,'Tổng hợp'!$J$8,0),0)</f>
        <v>0</v>
      </c>
      <c r="AF84" s="1105"/>
      <c r="AG84" s="1105"/>
      <c r="AH84" s="1105"/>
      <c r="AI84" s="1105"/>
      <c r="AJ84" s="1105"/>
      <c r="AK84" s="1105"/>
      <c r="AM84" s="87" t="s">
        <v>572</v>
      </c>
      <c r="AN84" s="77"/>
      <c r="AO84" s="77"/>
      <c r="AP84" s="37"/>
      <c r="AQ84" s="43"/>
      <c r="AR84" s="37"/>
      <c r="AS84" s="37"/>
      <c r="AT84" s="37"/>
      <c r="AU84" s="37"/>
      <c r="AV84" s="37"/>
      <c r="AW84" s="37"/>
      <c r="AX84" s="37"/>
      <c r="AY84" s="37"/>
      <c r="AZ84" s="37"/>
      <c r="BA84" s="37"/>
      <c r="BB84" s="37"/>
      <c r="BC84" s="1111">
        <v>12</v>
      </c>
      <c r="BD84" s="1111"/>
      <c r="BE84" s="1111"/>
      <c r="BF84" s="37"/>
      <c r="BG84" s="1078"/>
      <c r="BH84" s="1078"/>
      <c r="BI84" s="1078"/>
      <c r="BJ84" s="1078"/>
      <c r="BK84" s="1078"/>
      <c r="BL84" s="1078"/>
      <c r="BM84" s="1078"/>
      <c r="BN84" s="37"/>
      <c r="BO84" s="1078"/>
      <c r="BP84" s="1078"/>
      <c r="BQ84" s="1078"/>
      <c r="BR84" s="1078"/>
      <c r="BS84" s="1078"/>
      <c r="BT84" s="1078"/>
      <c r="BU84" s="1078"/>
      <c r="BV84" s="43"/>
      <c r="BW84" s="143"/>
      <c r="BX84" s="143"/>
    </row>
    <row r="85" spans="1:76" s="10" customFormat="1" ht="21.75" customHeight="1" outlineLevel="1">
      <c r="A85" s="362">
        <v>268</v>
      </c>
      <c r="B85" s="87" t="s">
        <v>174</v>
      </c>
      <c r="C85" s="77"/>
      <c r="D85" s="77"/>
      <c r="E85" s="37"/>
      <c r="F85" s="43"/>
      <c r="G85" s="37"/>
      <c r="H85" s="37"/>
      <c r="I85" s="37"/>
      <c r="J85" s="37"/>
      <c r="K85" s="37"/>
      <c r="L85" s="37"/>
      <c r="M85" s="37"/>
      <c r="N85" s="37"/>
      <c r="O85" s="37"/>
      <c r="P85" s="37"/>
      <c r="Q85" s="37"/>
      <c r="R85" s="37">
        <v>268</v>
      </c>
      <c r="V85" s="37"/>
      <c r="W85" s="1105">
        <f>IF(ISBLANK($A85)=FALSE,VLOOKUP($A85,'Tổng hợp'!$A:$J,'Tổng hợp'!$F$8,0),0)</f>
        <v>0</v>
      </c>
      <c r="X85" s="1105"/>
      <c r="Y85" s="1105"/>
      <c r="Z85" s="1105"/>
      <c r="AA85" s="1105"/>
      <c r="AB85" s="1105"/>
      <c r="AC85" s="1105"/>
      <c r="AD85" s="415"/>
      <c r="AE85" s="1105">
        <f>IF(ISBLANK($A85)=FALSE,VLOOKUP($A85,'Tổng hợp'!$A:$J,'Tổng hợp'!$J$8,0),0)</f>
        <v>0</v>
      </c>
      <c r="AF85" s="1105"/>
      <c r="AG85" s="1105"/>
      <c r="AH85" s="1105"/>
      <c r="AI85" s="1105"/>
      <c r="AJ85" s="1105"/>
      <c r="AK85" s="1105"/>
      <c r="AM85" s="87" t="s">
        <v>473</v>
      </c>
      <c r="AN85" s="77"/>
      <c r="AO85" s="77"/>
      <c r="AP85" s="37"/>
      <c r="AQ85" s="43"/>
      <c r="AR85" s="37"/>
      <c r="AS85" s="37"/>
      <c r="AT85" s="37"/>
      <c r="AU85" s="37"/>
      <c r="AV85" s="37"/>
      <c r="AW85" s="37"/>
      <c r="AX85" s="37"/>
      <c r="AY85" s="37"/>
      <c r="AZ85" s="37"/>
      <c r="BA85" s="37"/>
      <c r="BB85" s="37"/>
      <c r="BC85" s="1111">
        <v>13</v>
      </c>
      <c r="BD85" s="1111"/>
      <c r="BE85" s="1111"/>
      <c r="BF85" s="37"/>
      <c r="BG85" s="1078"/>
      <c r="BH85" s="1078"/>
      <c r="BI85" s="1078"/>
      <c r="BJ85" s="1078"/>
      <c r="BK85" s="1078"/>
      <c r="BL85" s="1078"/>
      <c r="BM85" s="1078"/>
      <c r="BN85" s="37"/>
      <c r="BO85" s="1078"/>
      <c r="BP85" s="1078"/>
      <c r="BQ85" s="1078"/>
      <c r="BR85" s="1078"/>
      <c r="BS85" s="1078"/>
      <c r="BT85" s="1078"/>
      <c r="BU85" s="1078"/>
      <c r="BV85" s="43"/>
      <c r="BW85" s="143"/>
      <c r="BX85" s="143"/>
    </row>
    <row r="86" spans="1:76" s="10" customFormat="1" ht="15.75" outlineLevel="1" thickBot="1">
      <c r="A86" s="376">
        <v>270</v>
      </c>
      <c r="B86" s="59" t="s">
        <v>1111</v>
      </c>
      <c r="C86" s="78"/>
      <c r="D86" s="78"/>
      <c r="E86" s="37"/>
      <c r="F86" s="61"/>
      <c r="G86" s="37"/>
      <c r="H86" s="37"/>
      <c r="I86" s="37"/>
      <c r="J86" s="37"/>
      <c r="K86" s="37"/>
      <c r="L86" s="37"/>
      <c r="M86" s="37"/>
      <c r="N86" s="37"/>
      <c r="O86" s="37"/>
      <c r="P86" s="37"/>
      <c r="Q86" s="37"/>
      <c r="R86" s="37"/>
      <c r="S86" s="1113"/>
      <c r="T86" s="1113"/>
      <c r="U86" s="1113"/>
      <c r="V86" s="37"/>
      <c r="W86" s="1123">
        <f>IF(ISBLANK($A86)=FALSE,VLOOKUP($A86,'Tổng hợp'!$A:$J,'Tổng hợp'!$F$8,0),0)</f>
        <v>45470369262</v>
      </c>
      <c r="X86" s="1123"/>
      <c r="Y86" s="1123"/>
      <c r="Z86" s="1123"/>
      <c r="AA86" s="1123"/>
      <c r="AB86" s="1123"/>
      <c r="AC86" s="1123"/>
      <c r="AD86" s="415"/>
      <c r="AE86" s="1123">
        <f>IF(ISBLANK($A86)=FALSE,VLOOKUP($A86,'Tổng hợp'!$A:$J,'Tổng hợp'!$J$8,0),0)</f>
        <v>50457068172</v>
      </c>
      <c r="AF86" s="1123"/>
      <c r="AG86" s="1123"/>
      <c r="AH86" s="1123"/>
      <c r="AI86" s="1123"/>
      <c r="AJ86" s="1123"/>
      <c r="AK86" s="1123"/>
      <c r="AM86" s="59" t="s">
        <v>474</v>
      </c>
      <c r="AN86" s="78"/>
      <c r="AO86" s="78"/>
      <c r="AP86" s="37"/>
      <c r="AQ86" s="61"/>
      <c r="AR86" s="37"/>
      <c r="AS86" s="37"/>
      <c r="AT86" s="37"/>
      <c r="AU86" s="37"/>
      <c r="AV86" s="37"/>
      <c r="AW86" s="37"/>
      <c r="AX86" s="37"/>
      <c r="AY86" s="37"/>
      <c r="AZ86" s="37"/>
      <c r="BA86" s="37"/>
      <c r="BB86" s="37"/>
      <c r="BC86" s="1113"/>
      <c r="BD86" s="1113"/>
      <c r="BE86" s="1113"/>
      <c r="BF86" s="37"/>
      <c r="BG86" s="1081"/>
      <c r="BH86" s="1081"/>
      <c r="BI86" s="1081"/>
      <c r="BJ86" s="1081"/>
      <c r="BK86" s="1081"/>
      <c r="BL86" s="1081"/>
      <c r="BM86" s="1081"/>
      <c r="BN86" s="37"/>
      <c r="BO86" s="1081"/>
      <c r="BP86" s="1081"/>
      <c r="BQ86" s="1081"/>
      <c r="BR86" s="1081"/>
      <c r="BS86" s="1081"/>
      <c r="BT86" s="1081"/>
      <c r="BU86" s="1081"/>
      <c r="BV86" s="61"/>
      <c r="BW86" s="180"/>
      <c r="BX86" s="180"/>
    </row>
    <row r="87" spans="1:76" s="10" customFormat="1" ht="15.75" hidden="1" outlineLevel="1" thickTop="1">
      <c r="A87" s="364"/>
      <c r="B87" s="37"/>
      <c r="C87" s="37"/>
      <c r="D87" s="37"/>
      <c r="E87" s="37"/>
      <c r="F87" s="43"/>
      <c r="G87" s="37"/>
      <c r="H87" s="37"/>
      <c r="I87" s="37"/>
      <c r="J87" s="37"/>
      <c r="K87" s="37"/>
      <c r="L87" s="37"/>
      <c r="M87" s="37"/>
      <c r="N87" s="37"/>
      <c r="O87" s="37"/>
      <c r="P87" s="37"/>
      <c r="Q87" s="37"/>
      <c r="R87" s="37"/>
      <c r="S87" s="37"/>
      <c r="T87" s="37"/>
      <c r="U87" s="37"/>
      <c r="V87" s="37"/>
      <c r="W87" s="37"/>
      <c r="X87" s="37"/>
      <c r="Y87" s="43"/>
      <c r="Z87" s="37"/>
      <c r="AA87" s="37"/>
      <c r="AB87" s="37"/>
      <c r="AC87" s="37"/>
      <c r="AD87" s="37"/>
      <c r="AE87" s="37"/>
      <c r="AF87" s="43"/>
      <c r="AG87" s="37"/>
      <c r="AH87" s="37"/>
      <c r="AI87" s="37"/>
      <c r="AJ87" s="37"/>
      <c r="AK87" s="37"/>
      <c r="AM87" s="37"/>
      <c r="AN87" s="37"/>
      <c r="AO87" s="37"/>
      <c r="AP87" s="37"/>
      <c r="AQ87" s="43"/>
      <c r="AR87" s="37"/>
      <c r="AS87" s="37"/>
      <c r="AT87" s="37"/>
      <c r="AU87" s="37"/>
      <c r="AV87" s="37"/>
      <c r="AW87" s="37"/>
      <c r="AX87" s="37"/>
      <c r="AY87" s="37"/>
      <c r="AZ87" s="37"/>
      <c r="BA87" s="37"/>
      <c r="BB87" s="37"/>
      <c r="BC87" s="37"/>
      <c r="BD87" s="37"/>
      <c r="BE87" s="37"/>
      <c r="BF87" s="37"/>
      <c r="BG87" s="37"/>
      <c r="BH87" s="37"/>
      <c r="BI87" s="43"/>
      <c r="BJ87" s="37"/>
      <c r="BK87" s="37"/>
      <c r="BL87" s="37"/>
      <c r="BM87" s="37"/>
      <c r="BN87" s="37"/>
      <c r="BO87" s="37"/>
      <c r="BP87" s="43"/>
      <c r="BQ87" s="37"/>
      <c r="BR87" s="37"/>
      <c r="BS87" s="37"/>
      <c r="BT87" s="37"/>
      <c r="BU87" s="37"/>
      <c r="BV87" s="37"/>
      <c r="BW87" s="143"/>
      <c r="BX87" s="143"/>
    </row>
    <row r="88" spans="1:76" s="10" customFormat="1" ht="19.5" outlineLevel="1" thickTop="1">
      <c r="A88" s="364"/>
      <c r="B88" s="227" t="s">
        <v>1381</v>
      </c>
      <c r="C88" s="70"/>
      <c r="D88" s="70"/>
      <c r="E88" s="70"/>
      <c r="F88" s="72"/>
      <c r="G88" s="70"/>
      <c r="H88" s="70"/>
      <c r="I88" s="70"/>
      <c r="J88" s="70"/>
      <c r="K88" s="70"/>
      <c r="L88" s="70"/>
      <c r="M88" s="70"/>
      <c r="N88" s="70"/>
      <c r="O88" s="70"/>
      <c r="P88" s="70"/>
      <c r="Q88" s="70"/>
      <c r="R88" s="70"/>
      <c r="S88" s="70"/>
      <c r="T88" s="70"/>
      <c r="U88" s="70"/>
      <c r="V88" s="70"/>
      <c r="W88" s="70"/>
      <c r="X88" s="70"/>
      <c r="Y88" s="72"/>
      <c r="Z88" s="70"/>
      <c r="AA88" s="70"/>
      <c r="AB88" s="70"/>
      <c r="AC88" s="70"/>
      <c r="AD88" s="70"/>
      <c r="AE88" s="70"/>
      <c r="AF88" s="72"/>
      <c r="AG88" s="70"/>
      <c r="AH88" s="70"/>
      <c r="AI88" s="70"/>
      <c r="AJ88" s="70"/>
      <c r="AK88" s="70"/>
      <c r="AM88" s="226" t="s">
        <v>493</v>
      </c>
      <c r="AN88" s="70"/>
      <c r="AO88" s="70"/>
      <c r="AP88" s="70"/>
      <c r="AQ88" s="72"/>
      <c r="AR88" s="70"/>
      <c r="AS88" s="70"/>
      <c r="AT88" s="70"/>
      <c r="AU88" s="70"/>
      <c r="AV88" s="70"/>
      <c r="AW88" s="70"/>
      <c r="AX88" s="70"/>
      <c r="AY88" s="70"/>
      <c r="AZ88" s="70"/>
      <c r="BA88" s="70"/>
      <c r="BB88" s="70"/>
      <c r="BC88" s="70"/>
      <c r="BD88" s="70"/>
      <c r="BE88" s="70"/>
      <c r="BF88" s="70"/>
      <c r="BG88" s="70"/>
      <c r="BH88" s="70"/>
      <c r="BI88" s="72"/>
      <c r="BJ88" s="70"/>
      <c r="BK88" s="70"/>
      <c r="BL88" s="70"/>
      <c r="BM88" s="70"/>
      <c r="BN88" s="70"/>
      <c r="BO88" s="70"/>
      <c r="BP88" s="72"/>
      <c r="BQ88" s="70"/>
      <c r="BR88" s="70"/>
      <c r="BS88" s="70"/>
      <c r="BT88" s="70"/>
      <c r="BU88" s="70"/>
      <c r="BV88" s="70"/>
      <c r="BW88" s="143"/>
      <c r="BX88" s="143"/>
    </row>
    <row r="89" spans="1:76" s="10" customFormat="1" ht="15" outlineLevel="1">
      <c r="A89" s="364"/>
      <c r="B89" s="73" t="str">
        <f>'Danh mục'!B8</f>
        <v>Tại ngày 30 tháng 06 năm 2014</v>
      </c>
      <c r="C89" s="70"/>
      <c r="D89" s="70"/>
      <c r="E89" s="70"/>
      <c r="F89" s="72"/>
      <c r="G89" s="70"/>
      <c r="H89" s="70"/>
      <c r="I89" s="70"/>
      <c r="J89" s="70"/>
      <c r="K89" s="70"/>
      <c r="L89" s="70"/>
      <c r="M89" s="70"/>
      <c r="N89" s="70"/>
      <c r="O89" s="70"/>
      <c r="P89" s="70"/>
      <c r="Q89" s="70"/>
      <c r="R89" s="70"/>
      <c r="S89" s="70"/>
      <c r="T89" s="70"/>
      <c r="U89" s="70"/>
      <c r="V89" s="70"/>
      <c r="W89" s="70"/>
      <c r="X89" s="70"/>
      <c r="Y89" s="72"/>
      <c r="Z89" s="70"/>
      <c r="AA89" s="70"/>
      <c r="AB89" s="70"/>
      <c r="AC89" s="70"/>
      <c r="AD89" s="70"/>
      <c r="AE89" s="70"/>
      <c r="AF89" s="72"/>
      <c r="AG89" s="70"/>
      <c r="AH89" s="70"/>
      <c r="AI89" s="70"/>
      <c r="AJ89" s="70"/>
      <c r="AK89" s="70"/>
      <c r="AM89" s="73" t="s">
        <v>494</v>
      </c>
      <c r="AN89" s="70"/>
      <c r="AO89" s="70"/>
      <c r="AP89" s="70"/>
      <c r="AQ89" s="72"/>
      <c r="AR89" s="70"/>
      <c r="AS89" s="70"/>
      <c r="AT89" s="70"/>
      <c r="AU89" s="70"/>
      <c r="AV89" s="70"/>
      <c r="AW89" s="70"/>
      <c r="AX89" s="70"/>
      <c r="AY89" s="70"/>
      <c r="AZ89" s="70"/>
      <c r="BA89" s="70"/>
      <c r="BB89" s="70"/>
      <c r="BC89" s="70"/>
      <c r="BD89" s="70"/>
      <c r="BE89" s="70"/>
      <c r="BF89" s="70"/>
      <c r="BG89" s="70"/>
      <c r="BH89" s="70"/>
      <c r="BI89" s="72"/>
      <c r="BJ89" s="70"/>
      <c r="BK89" s="70"/>
      <c r="BL89" s="70"/>
      <c r="BM89" s="70"/>
      <c r="BN89" s="70"/>
      <c r="BO89" s="70"/>
      <c r="BP89" s="72"/>
      <c r="BQ89" s="70"/>
      <c r="BR89" s="70"/>
      <c r="BS89" s="70"/>
      <c r="BT89" s="70"/>
      <c r="BU89" s="70"/>
      <c r="BV89" s="70"/>
      <c r="BW89" s="143"/>
      <c r="BX89" s="143"/>
    </row>
    <row r="90" spans="1:76" s="10" customFormat="1" ht="21" customHeight="1" outlineLevel="1">
      <c r="A90" s="37"/>
      <c r="B90" s="37"/>
      <c r="C90" s="37"/>
      <c r="D90" s="37"/>
      <c r="E90" s="43"/>
      <c r="F90" s="43"/>
      <c r="G90" s="43"/>
      <c r="H90" s="37"/>
      <c r="I90" s="37"/>
      <c r="J90" s="37"/>
      <c r="K90" s="37"/>
      <c r="L90" s="37"/>
      <c r="M90" s="37"/>
      <c r="N90" s="37"/>
      <c r="O90" s="37"/>
      <c r="P90" s="37"/>
      <c r="Q90" s="37"/>
      <c r="R90" s="37"/>
      <c r="S90" s="37"/>
      <c r="T90" s="37"/>
      <c r="U90" s="37"/>
      <c r="V90" s="37"/>
      <c r="W90" s="37"/>
      <c r="X90" s="37"/>
      <c r="Y90" s="37"/>
      <c r="Z90" s="37"/>
      <c r="AA90" s="37"/>
      <c r="AB90" s="37"/>
      <c r="AD90" s="37"/>
      <c r="AE90" s="37"/>
      <c r="AF90" s="37"/>
      <c r="AG90" s="37"/>
      <c r="AH90" s="37"/>
      <c r="AI90" s="37"/>
      <c r="AJ90" s="37"/>
      <c r="AK90" s="374" t="s">
        <v>1034</v>
      </c>
      <c r="AM90" s="37"/>
      <c r="AN90" s="37"/>
      <c r="AO90" s="37"/>
      <c r="AP90" s="37"/>
      <c r="AQ90" s="43"/>
      <c r="AR90" s="37"/>
      <c r="AS90" s="37"/>
      <c r="AT90" s="37"/>
      <c r="AU90" s="37"/>
      <c r="AV90" s="37"/>
      <c r="AW90" s="37"/>
      <c r="AX90" s="37"/>
      <c r="AY90" s="37"/>
      <c r="AZ90" s="37"/>
      <c r="BA90" s="37"/>
      <c r="BB90" s="37"/>
      <c r="BC90" s="37"/>
      <c r="BD90" s="37"/>
      <c r="BE90" s="37"/>
      <c r="BF90" s="37"/>
      <c r="BG90" s="37"/>
      <c r="BH90" s="37"/>
      <c r="BI90" s="43"/>
      <c r="BJ90" s="37"/>
      <c r="BK90" s="37"/>
      <c r="BL90" s="37"/>
      <c r="BM90" s="37"/>
      <c r="BN90" s="37"/>
      <c r="BO90" s="37"/>
      <c r="BP90" s="43"/>
      <c r="BQ90" s="37"/>
      <c r="BR90" s="37"/>
      <c r="BS90" s="37"/>
      <c r="BT90" s="37"/>
      <c r="BU90" s="37"/>
      <c r="BV90" s="37"/>
      <c r="BW90" s="143"/>
      <c r="BX90" s="143"/>
    </row>
    <row r="91" spans="1:76" s="10" customFormat="1" ht="26.25" customHeight="1" outlineLevel="1">
      <c r="A91" s="368" t="s">
        <v>955</v>
      </c>
      <c r="B91" s="369"/>
      <c r="C91" s="370"/>
      <c r="D91" s="371"/>
      <c r="E91" s="370"/>
      <c r="F91" s="372"/>
      <c r="G91" s="373" t="s">
        <v>1110</v>
      </c>
      <c r="I91" s="370"/>
      <c r="J91" s="370"/>
      <c r="K91" s="370"/>
      <c r="L91" s="370"/>
      <c r="M91" s="370"/>
      <c r="N91" s="370"/>
      <c r="O91" s="370"/>
      <c r="P91" s="370"/>
      <c r="Q91" s="370"/>
      <c r="R91" s="371" t="s">
        <v>955</v>
      </c>
      <c r="S91" s="1119" t="s">
        <v>1033</v>
      </c>
      <c r="T91" s="1120"/>
      <c r="U91" s="1120"/>
      <c r="V91" s="37"/>
      <c r="W91" s="1136" t="str">
        <f>'Danh mục'!$B$17</f>
        <v>Số cuối kỳ</v>
      </c>
      <c r="X91" s="1136"/>
      <c r="Y91" s="1136"/>
      <c r="Z91" s="1136"/>
      <c r="AA91" s="1136"/>
      <c r="AB91" s="1136"/>
      <c r="AC91" s="1136"/>
      <c r="AD91" s="370"/>
      <c r="AE91" s="1136" t="str">
        <f>'Danh mục'!$B$19</f>
        <v>Số đầu năm</v>
      </c>
      <c r="AF91" s="1136"/>
      <c r="AG91" s="1136"/>
      <c r="AH91" s="1136"/>
      <c r="AI91" s="1136"/>
      <c r="AJ91" s="1136"/>
      <c r="AK91" s="1136"/>
      <c r="AM91" s="61" t="s">
        <v>475</v>
      </c>
      <c r="AN91" s="37"/>
      <c r="AO91" s="38"/>
      <c r="AP91" s="37"/>
      <c r="AQ91" s="43"/>
      <c r="AR91" s="37"/>
      <c r="AS91" s="37"/>
      <c r="AT91" s="37"/>
      <c r="AU91" s="37"/>
      <c r="AV91" s="37"/>
      <c r="AW91" s="37"/>
      <c r="AX91" s="37"/>
      <c r="AY91" s="37"/>
      <c r="AZ91" s="37"/>
      <c r="BA91" s="37"/>
      <c r="BB91" s="37"/>
      <c r="BC91" s="1145" t="s">
        <v>495</v>
      </c>
      <c r="BD91" s="1146"/>
      <c r="BE91" s="1146"/>
      <c r="BF91" s="37"/>
      <c r="BG91" s="1080" t="s">
        <v>496</v>
      </c>
      <c r="BH91" s="1080"/>
      <c r="BI91" s="1080"/>
      <c r="BJ91" s="1080"/>
      <c r="BK91" s="1080"/>
      <c r="BL91" s="1080"/>
      <c r="BM91" s="1080"/>
      <c r="BN91" s="37"/>
      <c r="BO91" s="1080" t="s">
        <v>497</v>
      </c>
      <c r="BP91" s="1080"/>
      <c r="BQ91" s="1080"/>
      <c r="BR91" s="1080"/>
      <c r="BS91" s="1080"/>
      <c r="BT91" s="1080"/>
      <c r="BU91" s="1080"/>
      <c r="BV91" s="322"/>
      <c r="BW91" s="143"/>
      <c r="BX91" s="143"/>
    </row>
    <row r="92" spans="1:76" s="10" customFormat="1" ht="7.5" customHeight="1" outlineLevel="1">
      <c r="A92" s="364"/>
      <c r="B92" s="37"/>
      <c r="C92" s="77"/>
      <c r="D92" s="77"/>
      <c r="E92" s="37"/>
      <c r="F92" s="43"/>
      <c r="G92" s="37"/>
      <c r="H92" s="37"/>
      <c r="I92" s="37"/>
      <c r="J92" s="37"/>
      <c r="K92" s="37"/>
      <c r="L92" s="37"/>
      <c r="M92" s="37"/>
      <c r="N92" s="37"/>
      <c r="O92" s="37"/>
      <c r="P92" s="37"/>
      <c r="Q92" s="37"/>
      <c r="R92" s="37"/>
      <c r="S92" s="1113"/>
      <c r="T92" s="1113"/>
      <c r="U92" s="1113"/>
      <c r="V92" s="37"/>
      <c r="W92" s="1078"/>
      <c r="X92" s="1078"/>
      <c r="Y92" s="1078"/>
      <c r="Z92" s="1078"/>
      <c r="AA92" s="1078"/>
      <c r="AB92" s="1078"/>
      <c r="AC92" s="1078"/>
      <c r="AD92" s="37"/>
      <c r="AE92" s="1078"/>
      <c r="AF92" s="1078"/>
      <c r="AG92" s="1078"/>
      <c r="AH92" s="1078"/>
      <c r="AI92" s="1078"/>
      <c r="AJ92" s="1078"/>
      <c r="AK92" s="1078"/>
      <c r="AM92" s="37"/>
      <c r="AN92" s="77"/>
      <c r="AO92" s="77"/>
      <c r="AP92" s="37"/>
      <c r="AQ92" s="43"/>
      <c r="AR92" s="37"/>
      <c r="AS92" s="37"/>
      <c r="AT92" s="37"/>
      <c r="AU92" s="37"/>
      <c r="AV92" s="37"/>
      <c r="AW92" s="37"/>
      <c r="AX92" s="37"/>
      <c r="AY92" s="37"/>
      <c r="AZ92" s="37"/>
      <c r="BA92" s="37"/>
      <c r="BB92" s="37"/>
      <c r="BC92" s="1113"/>
      <c r="BD92" s="1113"/>
      <c r="BE92" s="1113"/>
      <c r="BF92" s="37"/>
      <c r="BG92" s="1144"/>
      <c r="BH92" s="1144"/>
      <c r="BI92" s="1144"/>
      <c r="BJ92" s="1144"/>
      <c r="BK92" s="1144"/>
      <c r="BL92" s="1144"/>
      <c r="BM92" s="1144"/>
      <c r="BN92" s="37"/>
      <c r="BO92" s="1144"/>
      <c r="BP92" s="1144"/>
      <c r="BQ92" s="1144"/>
      <c r="BR92" s="1144"/>
      <c r="BS92" s="1144"/>
      <c r="BT92" s="1144"/>
      <c r="BU92" s="1144"/>
      <c r="BV92" s="43"/>
      <c r="BW92" s="143"/>
      <c r="BX92" s="143"/>
    </row>
    <row r="93" spans="1:76" s="10" customFormat="1" ht="15" outlineLevel="1">
      <c r="A93" s="362">
        <v>300</v>
      </c>
      <c r="B93" s="57" t="s">
        <v>195</v>
      </c>
      <c r="C93" s="77"/>
      <c r="D93" s="77"/>
      <c r="E93" s="37"/>
      <c r="F93" s="43"/>
      <c r="G93" s="37"/>
      <c r="H93" s="37"/>
      <c r="I93" s="37"/>
      <c r="J93" s="37"/>
      <c r="K93" s="37"/>
      <c r="L93" s="37"/>
      <c r="M93" s="37"/>
      <c r="N93" s="37"/>
      <c r="O93" s="38">
        <v>300</v>
      </c>
      <c r="P93" s="37"/>
      <c r="Q93" s="37"/>
      <c r="R93" s="37"/>
      <c r="S93" s="1118"/>
      <c r="T93" s="1118"/>
      <c r="U93" s="1118"/>
      <c r="V93" s="37"/>
      <c r="W93" s="1121">
        <f>IF(ISBLANK($A93)=FALSE,VLOOKUP($A93,'Tổng hợp'!$A:$J,'Tổng hợp'!$F$8,0),0)</f>
        <v>15710685566</v>
      </c>
      <c r="X93" s="1121"/>
      <c r="Y93" s="1121"/>
      <c r="Z93" s="1121"/>
      <c r="AA93" s="1121"/>
      <c r="AB93" s="1121"/>
      <c r="AC93" s="1121"/>
      <c r="AD93" s="415"/>
      <c r="AE93" s="1121">
        <f>IF(ISBLANK($A93)=FALSE,VLOOKUP($A93,'Tổng hợp'!$A:$J,'Tổng hợp'!$J$8,0),0)</f>
        <v>20868180499</v>
      </c>
      <c r="AF93" s="1121"/>
      <c r="AG93" s="1121"/>
      <c r="AH93" s="1121"/>
      <c r="AI93" s="1121"/>
      <c r="AJ93" s="1121"/>
      <c r="AK93" s="1121"/>
      <c r="AM93" s="57" t="s">
        <v>476</v>
      </c>
      <c r="AN93" s="77"/>
      <c r="AO93" s="77"/>
      <c r="AP93" s="37"/>
      <c r="AQ93" s="43"/>
      <c r="AR93" s="37"/>
      <c r="AS93" s="37"/>
      <c r="AT93" s="37"/>
      <c r="AU93" s="37"/>
      <c r="AV93" s="37"/>
      <c r="AW93" s="37"/>
      <c r="AX93" s="37"/>
      <c r="AY93" s="37"/>
      <c r="AZ93" s="37"/>
      <c r="BA93" s="37"/>
      <c r="BB93" s="37"/>
      <c r="BC93" s="1118"/>
      <c r="BD93" s="1118"/>
      <c r="BE93" s="1118"/>
      <c r="BF93" s="37"/>
      <c r="BG93" s="1078"/>
      <c r="BH93" s="1078"/>
      <c r="BI93" s="1078"/>
      <c r="BJ93" s="1078"/>
      <c r="BK93" s="1078"/>
      <c r="BL93" s="1078"/>
      <c r="BM93" s="1078"/>
      <c r="BN93" s="37"/>
      <c r="BO93" s="1078"/>
      <c r="BP93" s="1078"/>
      <c r="BQ93" s="1078"/>
      <c r="BR93" s="1078"/>
      <c r="BS93" s="1078"/>
      <c r="BT93" s="1078"/>
      <c r="BU93" s="1078"/>
      <c r="BV93" s="43"/>
      <c r="BW93" s="143"/>
      <c r="BX93" s="143"/>
    </row>
    <row r="94" spans="1:76" s="10" customFormat="1" ht="11.25" customHeight="1" outlineLevel="1">
      <c r="A94" s="362"/>
      <c r="B94" s="37"/>
      <c r="C94" s="77"/>
      <c r="D94" s="77"/>
      <c r="E94" s="37"/>
      <c r="F94" s="43"/>
      <c r="G94" s="37"/>
      <c r="H94" s="37"/>
      <c r="I94" s="37"/>
      <c r="J94" s="37"/>
      <c r="K94" s="37"/>
      <c r="L94" s="37"/>
      <c r="M94" s="37"/>
      <c r="N94" s="37"/>
      <c r="O94" s="37"/>
      <c r="P94" s="37"/>
      <c r="Q94" s="37"/>
      <c r="R94" s="37"/>
      <c r="S94" s="1117"/>
      <c r="T94" s="1117"/>
      <c r="U94" s="1117"/>
      <c r="V94" s="37"/>
      <c r="W94" s="1105"/>
      <c r="X94" s="1105"/>
      <c r="Y94" s="1105"/>
      <c r="Z94" s="1105"/>
      <c r="AA94" s="1105"/>
      <c r="AB94" s="1105"/>
      <c r="AC94" s="1105"/>
      <c r="AD94" s="415"/>
      <c r="AE94" s="1105"/>
      <c r="AF94" s="1105"/>
      <c r="AG94" s="1105"/>
      <c r="AH94" s="1105"/>
      <c r="AI94" s="1105"/>
      <c r="AJ94" s="1105"/>
      <c r="AK94" s="1105"/>
      <c r="AM94" s="37"/>
      <c r="AN94" s="77"/>
      <c r="AO94" s="77"/>
      <c r="AP94" s="37"/>
      <c r="AQ94" s="43"/>
      <c r="AR94" s="37"/>
      <c r="AS94" s="37"/>
      <c r="AT94" s="37"/>
      <c r="AU94" s="37"/>
      <c r="AV94" s="37"/>
      <c r="AW94" s="37"/>
      <c r="AX94" s="37"/>
      <c r="AY94" s="37"/>
      <c r="AZ94" s="37"/>
      <c r="BA94" s="37"/>
      <c r="BB94" s="37"/>
      <c r="BC94" s="1117"/>
      <c r="BD94" s="1117"/>
      <c r="BE94" s="1117"/>
      <c r="BF94" s="37"/>
      <c r="BG94" s="1078"/>
      <c r="BH94" s="1078"/>
      <c r="BI94" s="1078"/>
      <c r="BJ94" s="1078"/>
      <c r="BK94" s="1078"/>
      <c r="BL94" s="1078"/>
      <c r="BM94" s="1078"/>
      <c r="BN94" s="37"/>
      <c r="BO94" s="1078"/>
      <c r="BP94" s="1078"/>
      <c r="BQ94" s="1078"/>
      <c r="BR94" s="1078"/>
      <c r="BS94" s="1078"/>
      <c r="BT94" s="1078"/>
      <c r="BU94" s="1078"/>
      <c r="BV94" s="43"/>
      <c r="BW94" s="143"/>
      <c r="BX94" s="143"/>
    </row>
    <row r="95" spans="1:76" s="10" customFormat="1" ht="15" outlineLevel="1">
      <c r="A95" s="362">
        <v>310</v>
      </c>
      <c r="B95" s="59" t="s">
        <v>1108</v>
      </c>
      <c r="C95" s="77"/>
      <c r="D95" s="77"/>
      <c r="E95" s="37"/>
      <c r="F95" s="43"/>
      <c r="G95" s="37"/>
      <c r="H95" s="37"/>
      <c r="I95" s="37"/>
      <c r="J95" s="37"/>
      <c r="K95" s="37"/>
      <c r="L95" s="37"/>
      <c r="M95" s="37"/>
      <c r="N95" s="37"/>
      <c r="O95" s="38">
        <v>310</v>
      </c>
      <c r="P95" s="37"/>
      <c r="Q95" s="37"/>
      <c r="R95" s="37"/>
      <c r="S95" s="1110"/>
      <c r="T95" s="1110"/>
      <c r="U95" s="1110"/>
      <c r="V95" s="37"/>
      <c r="W95" s="1121">
        <f>IF(ISBLANK($A95)=FALSE,VLOOKUP($A95,'Tổng hợp'!$A:$J,'Tổng hợp'!$F$8,0),0)</f>
        <v>15710685566</v>
      </c>
      <c r="X95" s="1121"/>
      <c r="Y95" s="1121"/>
      <c r="Z95" s="1121"/>
      <c r="AA95" s="1121"/>
      <c r="AB95" s="1121"/>
      <c r="AC95" s="1121"/>
      <c r="AD95" s="415"/>
      <c r="AE95" s="1121">
        <f>IF(ISBLANK($A95)=FALSE,VLOOKUP($A95,'Tổng hợp'!$A:$J,'Tổng hợp'!$J$8,0),0)</f>
        <v>20868180499</v>
      </c>
      <c r="AF95" s="1121"/>
      <c r="AG95" s="1121"/>
      <c r="AH95" s="1121"/>
      <c r="AI95" s="1121"/>
      <c r="AJ95" s="1121"/>
      <c r="AK95" s="1121"/>
      <c r="AM95" s="59" t="s">
        <v>477</v>
      </c>
      <c r="AN95" s="77"/>
      <c r="AO95" s="77"/>
      <c r="AP95" s="37"/>
      <c r="AQ95" s="43"/>
      <c r="AR95" s="37"/>
      <c r="AS95" s="37"/>
      <c r="AT95" s="37"/>
      <c r="AU95" s="37"/>
      <c r="AV95" s="37"/>
      <c r="AW95" s="37"/>
      <c r="AX95" s="37"/>
      <c r="AY95" s="37"/>
      <c r="AZ95" s="37"/>
      <c r="BA95" s="37"/>
      <c r="BB95" s="37"/>
      <c r="BC95" s="1110"/>
      <c r="BD95" s="1110"/>
      <c r="BE95" s="1110"/>
      <c r="BF95" s="37"/>
      <c r="BG95" s="1078"/>
      <c r="BH95" s="1078"/>
      <c r="BI95" s="1078"/>
      <c r="BJ95" s="1078"/>
      <c r="BK95" s="1078"/>
      <c r="BL95" s="1078"/>
      <c r="BM95" s="1078"/>
      <c r="BN95" s="37"/>
      <c r="BO95" s="1078"/>
      <c r="BP95" s="1078"/>
      <c r="BQ95" s="1078"/>
      <c r="BR95" s="1078"/>
      <c r="BS95" s="1078"/>
      <c r="BT95" s="1078"/>
      <c r="BU95" s="1078"/>
      <c r="BV95" s="43"/>
      <c r="BW95" s="143"/>
      <c r="BX95" s="143"/>
    </row>
    <row r="96" spans="1:76" s="10" customFormat="1" ht="15" outlineLevel="1">
      <c r="A96" s="362">
        <v>311</v>
      </c>
      <c r="B96" s="197" t="s">
        <v>175</v>
      </c>
      <c r="C96" s="77"/>
      <c r="D96" s="77"/>
      <c r="E96" s="37"/>
      <c r="F96" s="43"/>
      <c r="G96" s="37"/>
      <c r="H96" s="37"/>
      <c r="I96" s="37"/>
      <c r="J96" s="37"/>
      <c r="K96" s="37"/>
      <c r="L96" s="37"/>
      <c r="M96" s="37"/>
      <c r="N96" s="37"/>
      <c r="O96" s="37">
        <v>311</v>
      </c>
      <c r="P96" s="37"/>
      <c r="Q96" s="37"/>
      <c r="R96" s="37"/>
      <c r="S96" s="1111" t="s">
        <v>1309</v>
      </c>
      <c r="T96" s="1111"/>
      <c r="U96" s="1111"/>
      <c r="V96" s="37"/>
      <c r="W96" s="1105">
        <f>IF(ISBLANK($A96)=FALSE,VLOOKUP($A96,'Tổng hợp'!$A:$J,'Tổng hợp'!$F$8,0),0)</f>
        <v>6800000000</v>
      </c>
      <c r="X96" s="1105"/>
      <c r="Y96" s="1105"/>
      <c r="Z96" s="1105"/>
      <c r="AA96" s="1105"/>
      <c r="AB96" s="1105"/>
      <c r="AC96" s="1105"/>
      <c r="AD96" s="415"/>
      <c r="AE96" s="1105">
        <f>IF(ISBLANK($A96)=FALSE,VLOOKUP($A96,'Tổng hợp'!$A:$J,'Tổng hợp'!$J$8,0),0)</f>
        <v>7997315000</v>
      </c>
      <c r="AF96" s="1105"/>
      <c r="AG96" s="1105"/>
      <c r="AH96" s="1105"/>
      <c r="AI96" s="1105"/>
      <c r="AJ96" s="1105"/>
      <c r="AK96" s="1105"/>
      <c r="AM96" s="197" t="s">
        <v>573</v>
      </c>
      <c r="AN96" s="77"/>
      <c r="AO96" s="77"/>
      <c r="AP96" s="37"/>
      <c r="AQ96" s="43"/>
      <c r="AR96" s="37"/>
      <c r="AS96" s="37"/>
      <c r="AT96" s="37"/>
      <c r="AU96" s="37"/>
      <c r="AV96" s="37"/>
      <c r="AW96" s="37"/>
      <c r="AX96" s="37"/>
      <c r="AY96" s="37"/>
      <c r="AZ96" s="37"/>
      <c r="BA96" s="37"/>
      <c r="BB96" s="37"/>
      <c r="BC96" s="1111">
        <v>14</v>
      </c>
      <c r="BD96" s="1111"/>
      <c r="BE96" s="1111"/>
      <c r="BF96" s="37"/>
      <c r="BG96" s="1078"/>
      <c r="BH96" s="1078"/>
      <c r="BI96" s="1078"/>
      <c r="BJ96" s="1078"/>
      <c r="BK96" s="1078"/>
      <c r="BL96" s="1078"/>
      <c r="BM96" s="1078"/>
      <c r="BN96" s="37"/>
      <c r="BO96" s="1078"/>
      <c r="BP96" s="1078"/>
      <c r="BQ96" s="1078"/>
      <c r="BR96" s="1078"/>
      <c r="BS96" s="1078"/>
      <c r="BT96" s="1078"/>
      <c r="BU96" s="1078"/>
      <c r="BV96" s="43"/>
      <c r="BW96" s="143">
        <f>AE96-W96</f>
        <v>1197315000</v>
      </c>
      <c r="BX96" s="143"/>
    </row>
    <row r="97" spans="1:76" s="10" customFormat="1" ht="15" outlineLevel="1">
      <c r="A97" s="362">
        <v>312</v>
      </c>
      <c r="B97" s="197" t="s">
        <v>176</v>
      </c>
      <c r="C97" s="77"/>
      <c r="D97" s="77"/>
      <c r="E97" s="37"/>
      <c r="F97" s="43"/>
      <c r="G97" s="37"/>
      <c r="H97" s="37"/>
      <c r="I97" s="37"/>
      <c r="J97" s="37"/>
      <c r="K97" s="37"/>
      <c r="L97" s="37"/>
      <c r="M97" s="37"/>
      <c r="N97" s="37"/>
      <c r="O97" s="37">
        <v>312</v>
      </c>
      <c r="P97" s="37"/>
      <c r="Q97" s="37"/>
      <c r="R97" s="37"/>
      <c r="S97" s="1111"/>
      <c r="T97" s="1111"/>
      <c r="U97" s="1111"/>
      <c r="V97" s="37"/>
      <c r="W97" s="1105">
        <f>IF(ISBLANK($A97)=FALSE,VLOOKUP($A97,'Tổng hợp'!$A:$J,'Tổng hợp'!$F$8,0),0)</f>
        <v>6885498593</v>
      </c>
      <c r="X97" s="1105"/>
      <c r="Y97" s="1105"/>
      <c r="Z97" s="1105"/>
      <c r="AA97" s="1105"/>
      <c r="AB97" s="1105"/>
      <c r="AC97" s="1105"/>
      <c r="AD97" s="415"/>
      <c r="AE97" s="1105">
        <f>IF(ISBLANK($A97)=FALSE,VLOOKUP($A97,'Tổng hợp'!$A:$J,'Tổng hợp'!$J$8,0),0)</f>
        <v>12184846393</v>
      </c>
      <c r="AF97" s="1105"/>
      <c r="AG97" s="1105"/>
      <c r="AH97" s="1105"/>
      <c r="AI97" s="1105"/>
      <c r="AJ97" s="1105"/>
      <c r="AK97" s="1105"/>
      <c r="AM97" s="197" t="s">
        <v>574</v>
      </c>
      <c r="AN97" s="77"/>
      <c r="AO97" s="77"/>
      <c r="AP97" s="37"/>
      <c r="AQ97" s="43"/>
      <c r="AR97" s="37"/>
      <c r="AS97" s="37"/>
      <c r="AT97" s="37"/>
      <c r="AU97" s="37"/>
      <c r="AV97" s="37"/>
      <c r="AW97" s="37"/>
      <c r="AX97" s="37"/>
      <c r="AY97" s="37"/>
      <c r="AZ97" s="37"/>
      <c r="BA97" s="37"/>
      <c r="BB97" s="37"/>
      <c r="BC97" s="1111">
        <v>15</v>
      </c>
      <c r="BD97" s="1111"/>
      <c r="BE97" s="1111"/>
      <c r="BF97" s="37"/>
      <c r="BG97" s="1078"/>
      <c r="BH97" s="1078"/>
      <c r="BI97" s="1078"/>
      <c r="BJ97" s="1078"/>
      <c r="BK97" s="1078"/>
      <c r="BL97" s="1078"/>
      <c r="BM97" s="1078"/>
      <c r="BN97" s="37"/>
      <c r="BO97" s="1078"/>
      <c r="BP97" s="1078"/>
      <c r="BQ97" s="1078"/>
      <c r="BR97" s="1078"/>
      <c r="BS97" s="1078"/>
      <c r="BT97" s="1078"/>
      <c r="BU97" s="1078"/>
      <c r="BV97" s="43"/>
      <c r="BW97" s="143"/>
      <c r="BX97" s="143"/>
    </row>
    <row r="98" spans="1:76" s="10" customFormat="1" ht="15" outlineLevel="1">
      <c r="A98" s="362">
        <v>313</v>
      </c>
      <c r="B98" s="197" t="s">
        <v>177</v>
      </c>
      <c r="C98" s="77"/>
      <c r="D98" s="77"/>
      <c r="E98" s="37"/>
      <c r="F98" s="43"/>
      <c r="G98" s="37"/>
      <c r="H98" s="37"/>
      <c r="I98" s="37"/>
      <c r="J98" s="37"/>
      <c r="K98" s="37"/>
      <c r="L98" s="37"/>
      <c r="M98" s="37"/>
      <c r="N98" s="37"/>
      <c r="O98" s="37">
        <v>313</v>
      </c>
      <c r="P98" s="37"/>
      <c r="Q98" s="37"/>
      <c r="R98" s="37"/>
      <c r="S98" s="1111"/>
      <c r="T98" s="1111"/>
      <c r="U98" s="1111"/>
      <c r="V98" s="37"/>
      <c r="W98" s="1105">
        <f>IF(ISBLANK($A98)=FALSE,VLOOKUP($A98,'Tổng hợp'!$A:$J,'Tổng hợp'!$F$8,0),0)</f>
        <v>1673780380</v>
      </c>
      <c r="X98" s="1105"/>
      <c r="Y98" s="1105"/>
      <c r="Z98" s="1105"/>
      <c r="AA98" s="1105"/>
      <c r="AB98" s="1105"/>
      <c r="AC98" s="1105"/>
      <c r="AD98" s="415"/>
      <c r="AE98" s="1105">
        <f>IF(ISBLANK($A98)=FALSE,VLOOKUP($A98,'Tổng hợp'!$A:$J,'Tổng hợp'!$J$8,0),0)</f>
        <v>332968000</v>
      </c>
      <c r="AF98" s="1105"/>
      <c r="AG98" s="1105"/>
      <c r="AH98" s="1105"/>
      <c r="AI98" s="1105"/>
      <c r="AJ98" s="1105"/>
      <c r="AK98" s="1105"/>
      <c r="AM98" s="197" t="s">
        <v>478</v>
      </c>
      <c r="AN98" s="77"/>
      <c r="AO98" s="77"/>
      <c r="AP98" s="37"/>
      <c r="AQ98" s="43"/>
      <c r="AR98" s="37"/>
      <c r="AS98" s="37"/>
      <c r="AT98" s="37"/>
      <c r="AU98" s="37"/>
      <c r="AV98" s="37"/>
      <c r="AW98" s="37"/>
      <c r="AX98" s="37"/>
      <c r="AY98" s="37"/>
      <c r="AZ98" s="37"/>
      <c r="BA98" s="37"/>
      <c r="BB98" s="37"/>
      <c r="BC98" s="1111">
        <v>15</v>
      </c>
      <c r="BD98" s="1111"/>
      <c r="BE98" s="1111"/>
      <c r="BF98" s="37"/>
      <c r="BG98" s="1078"/>
      <c r="BH98" s="1078"/>
      <c r="BI98" s="1078"/>
      <c r="BJ98" s="1078"/>
      <c r="BK98" s="1078"/>
      <c r="BL98" s="1078"/>
      <c r="BM98" s="1078"/>
      <c r="BN98" s="37"/>
      <c r="BO98" s="1078"/>
      <c r="BP98" s="1078"/>
      <c r="BQ98" s="1078"/>
      <c r="BR98" s="1078"/>
      <c r="BS98" s="1078"/>
      <c r="BT98" s="1078"/>
      <c r="BU98" s="1078"/>
      <c r="BV98" s="43"/>
      <c r="BW98" s="143"/>
      <c r="BX98" s="143"/>
    </row>
    <row r="99" spans="1:76" s="10" customFormat="1" ht="15" outlineLevel="1">
      <c r="A99" s="362">
        <v>314</v>
      </c>
      <c r="B99" s="197" t="s">
        <v>178</v>
      </c>
      <c r="C99" s="77"/>
      <c r="D99" s="77"/>
      <c r="E99" s="37"/>
      <c r="F99" s="43"/>
      <c r="G99" s="37"/>
      <c r="H99" s="37"/>
      <c r="I99" s="37"/>
      <c r="J99" s="37"/>
      <c r="K99" s="37"/>
      <c r="L99" s="37"/>
      <c r="M99" s="37"/>
      <c r="N99" s="37"/>
      <c r="O99" s="37">
        <v>314</v>
      </c>
      <c r="P99" s="37"/>
      <c r="Q99" s="37"/>
      <c r="R99" s="37"/>
      <c r="S99" s="1111" t="s">
        <v>1310</v>
      </c>
      <c r="T99" s="1111"/>
      <c r="U99" s="1111"/>
      <c r="V99" s="37"/>
      <c r="W99" s="1105">
        <f>IF(ISBLANK($A99)=FALSE,VLOOKUP($A99,'Tổng hợp'!$A:$J,'Tổng hợp'!$F$8,0),0)</f>
        <v>79991697</v>
      </c>
      <c r="X99" s="1105"/>
      <c r="Y99" s="1105"/>
      <c r="Z99" s="1105"/>
      <c r="AA99" s="1105"/>
      <c r="AB99" s="1105"/>
      <c r="AC99" s="1105"/>
      <c r="AD99" s="415"/>
      <c r="AE99" s="1105">
        <f>IF(ISBLANK($A99)=FALSE,VLOOKUP($A99,'Tổng hợp'!$A:$J,'Tổng hợp'!$J$8,0),0)</f>
        <v>86264928</v>
      </c>
      <c r="AF99" s="1105"/>
      <c r="AG99" s="1105"/>
      <c r="AH99" s="1105"/>
      <c r="AI99" s="1105"/>
      <c r="AJ99" s="1105"/>
      <c r="AK99" s="1105"/>
      <c r="AM99" s="197" t="s">
        <v>479</v>
      </c>
      <c r="AN99" s="77"/>
      <c r="AO99" s="77"/>
      <c r="AP99" s="37"/>
      <c r="AQ99" s="43"/>
      <c r="AR99" s="37"/>
      <c r="AS99" s="37"/>
      <c r="AT99" s="37"/>
      <c r="AU99" s="37"/>
      <c r="AV99" s="37"/>
      <c r="AW99" s="37"/>
      <c r="AX99" s="37"/>
      <c r="AY99" s="37"/>
      <c r="AZ99" s="37"/>
      <c r="BA99" s="37"/>
      <c r="BB99" s="37"/>
      <c r="BC99" s="1111">
        <v>16</v>
      </c>
      <c r="BD99" s="1111"/>
      <c r="BE99" s="1111"/>
      <c r="BF99" s="37"/>
      <c r="BG99" s="1078"/>
      <c r="BH99" s="1078"/>
      <c r="BI99" s="1078"/>
      <c r="BJ99" s="1078"/>
      <c r="BK99" s="1078"/>
      <c r="BL99" s="1078"/>
      <c r="BM99" s="1078"/>
      <c r="BN99" s="37"/>
      <c r="BO99" s="1078"/>
      <c r="BP99" s="1078"/>
      <c r="BQ99" s="1078"/>
      <c r="BR99" s="1078"/>
      <c r="BS99" s="1078"/>
      <c r="BT99" s="1078"/>
      <c r="BU99" s="1078"/>
      <c r="BV99" s="43"/>
      <c r="BW99" s="143"/>
      <c r="BX99" s="143"/>
    </row>
    <row r="100" spans="1:76" s="10" customFormat="1" ht="15" outlineLevel="1">
      <c r="A100" s="362">
        <v>315</v>
      </c>
      <c r="B100" s="197" t="s">
        <v>1052</v>
      </c>
      <c r="C100" s="77"/>
      <c r="D100" s="77"/>
      <c r="E100" s="37"/>
      <c r="F100" s="43"/>
      <c r="G100" s="37"/>
      <c r="H100" s="37"/>
      <c r="I100" s="37"/>
      <c r="J100" s="37"/>
      <c r="K100" s="37"/>
      <c r="L100" s="37"/>
      <c r="M100" s="37"/>
      <c r="N100" s="37"/>
      <c r="O100" s="37">
        <v>315</v>
      </c>
      <c r="P100" s="37"/>
      <c r="Q100" s="37"/>
      <c r="R100" s="37"/>
      <c r="S100" s="1111"/>
      <c r="T100" s="1111"/>
      <c r="U100" s="1111"/>
      <c r="V100" s="37"/>
      <c r="W100" s="1105">
        <f>IF(ISBLANK($A100)=FALSE,VLOOKUP($A100,'Tổng hợp'!$A:$J,'Tổng hợp'!$F$8,0),0)</f>
        <v>0</v>
      </c>
      <c r="X100" s="1105"/>
      <c r="Y100" s="1105"/>
      <c r="Z100" s="1105"/>
      <c r="AA100" s="1105"/>
      <c r="AB100" s="1105"/>
      <c r="AC100" s="1105"/>
      <c r="AD100" s="415"/>
      <c r="AE100" s="1105">
        <f>IF(ISBLANK($A100)=FALSE,VLOOKUP($A100,'Tổng hợp'!$A:$J,'Tổng hợp'!$J$8,0),0)</f>
        <v>0</v>
      </c>
      <c r="AF100" s="1105"/>
      <c r="AG100" s="1105"/>
      <c r="AH100" s="1105"/>
      <c r="AI100" s="1105"/>
      <c r="AJ100" s="1105"/>
      <c r="AK100" s="1105"/>
      <c r="AM100" s="197" t="s">
        <v>575</v>
      </c>
      <c r="AN100" s="77"/>
      <c r="AO100" s="77"/>
      <c r="AP100" s="37"/>
      <c r="AQ100" s="43"/>
      <c r="AR100" s="37"/>
      <c r="AS100" s="37"/>
      <c r="AT100" s="37"/>
      <c r="AU100" s="37"/>
      <c r="AV100" s="37"/>
      <c r="AW100" s="37"/>
      <c r="AX100" s="37"/>
      <c r="AY100" s="37"/>
      <c r="AZ100" s="37"/>
      <c r="BA100" s="37"/>
      <c r="BB100" s="37"/>
      <c r="BC100" s="1111"/>
      <c r="BD100" s="1111"/>
      <c r="BE100" s="1111"/>
      <c r="BF100" s="37"/>
      <c r="BG100" s="1078"/>
      <c r="BH100" s="1078"/>
      <c r="BI100" s="1078"/>
      <c r="BJ100" s="1078"/>
      <c r="BK100" s="1078"/>
      <c r="BL100" s="1078"/>
      <c r="BM100" s="1078"/>
      <c r="BN100" s="37"/>
      <c r="BO100" s="1078"/>
      <c r="BP100" s="1078"/>
      <c r="BQ100" s="1078"/>
      <c r="BR100" s="1078"/>
      <c r="BS100" s="1078"/>
      <c r="BT100" s="1078"/>
      <c r="BU100" s="1078"/>
      <c r="BV100" s="43"/>
      <c r="BW100" s="143"/>
      <c r="BX100" s="143"/>
    </row>
    <row r="101" spans="1:76" s="10" customFormat="1" ht="15" outlineLevel="1">
      <c r="A101" s="362">
        <v>316</v>
      </c>
      <c r="B101" s="197" t="s">
        <v>179</v>
      </c>
      <c r="C101" s="77"/>
      <c r="D101" s="77"/>
      <c r="E101" s="37"/>
      <c r="F101" s="43"/>
      <c r="G101" s="37"/>
      <c r="H101" s="37"/>
      <c r="I101" s="37"/>
      <c r="J101" s="37"/>
      <c r="K101" s="37"/>
      <c r="L101" s="37"/>
      <c r="M101" s="37"/>
      <c r="N101" s="37"/>
      <c r="O101" s="37">
        <v>316</v>
      </c>
      <c r="P101" s="37"/>
      <c r="Q101" s="37"/>
      <c r="R101" s="37"/>
      <c r="S101" s="1111" t="s">
        <v>1311</v>
      </c>
      <c r="T101" s="1111"/>
      <c r="U101" s="1111"/>
      <c r="V101" s="37"/>
      <c r="W101" s="1105">
        <f>IF(ISBLANK($A101)=FALSE,VLOOKUP($A101,'Tổng hợp'!$A:$J,'Tổng hợp'!$F$8,0),0)</f>
        <v>0</v>
      </c>
      <c r="X101" s="1105"/>
      <c r="Y101" s="1105"/>
      <c r="Z101" s="1105"/>
      <c r="AA101" s="1105"/>
      <c r="AB101" s="1105"/>
      <c r="AC101" s="1105"/>
      <c r="AD101" s="415"/>
      <c r="AE101" s="1105">
        <f>IF(ISBLANK($A101)=FALSE,VLOOKUP($A101,'Tổng hợp'!$A:$J,'Tổng hợp'!$J$8,0),0)</f>
        <v>0</v>
      </c>
      <c r="AF101" s="1105"/>
      <c r="AG101" s="1105"/>
      <c r="AH101" s="1105"/>
      <c r="AI101" s="1105"/>
      <c r="AJ101" s="1105"/>
      <c r="AK101" s="1105"/>
      <c r="AM101" s="197" t="s">
        <v>576</v>
      </c>
      <c r="AN101" s="77"/>
      <c r="AO101" s="77"/>
      <c r="AP101" s="37"/>
      <c r="AQ101" s="43"/>
      <c r="AR101" s="37"/>
      <c r="AS101" s="37"/>
      <c r="AT101" s="37"/>
      <c r="AU101" s="37"/>
      <c r="AV101" s="37"/>
      <c r="AW101" s="37"/>
      <c r="AX101" s="37"/>
      <c r="AY101" s="37"/>
      <c r="AZ101" s="37"/>
      <c r="BA101" s="37"/>
      <c r="BB101" s="37"/>
      <c r="BC101" s="1111">
        <v>17</v>
      </c>
      <c r="BD101" s="1111"/>
      <c r="BE101" s="1111"/>
      <c r="BF101" s="37"/>
      <c r="BG101" s="1078"/>
      <c r="BH101" s="1078"/>
      <c r="BI101" s="1078"/>
      <c r="BJ101" s="1078"/>
      <c r="BK101" s="1078"/>
      <c r="BL101" s="1078"/>
      <c r="BM101" s="1078"/>
      <c r="BN101" s="37"/>
      <c r="BO101" s="1078"/>
      <c r="BP101" s="1078"/>
      <c r="BQ101" s="1078"/>
      <c r="BR101" s="1078"/>
      <c r="BS101" s="1078"/>
      <c r="BT101" s="1078"/>
      <c r="BU101" s="1078"/>
      <c r="BV101" s="43"/>
      <c r="BW101" s="143"/>
      <c r="BX101" s="143"/>
    </row>
    <row r="102" spans="1:76" s="10" customFormat="1" ht="15" outlineLevel="1">
      <c r="A102" s="362">
        <v>317</v>
      </c>
      <c r="B102" s="197" t="s">
        <v>180</v>
      </c>
      <c r="C102" s="77"/>
      <c r="D102" s="77"/>
      <c r="E102" s="37"/>
      <c r="F102" s="43"/>
      <c r="G102" s="37"/>
      <c r="H102" s="37"/>
      <c r="I102" s="37"/>
      <c r="J102" s="37"/>
      <c r="K102" s="37"/>
      <c r="L102" s="37"/>
      <c r="M102" s="37"/>
      <c r="N102" s="37"/>
      <c r="O102" s="37">
        <v>317</v>
      </c>
      <c r="P102" s="37"/>
      <c r="Q102" s="37"/>
      <c r="R102" s="37"/>
      <c r="S102" s="1111"/>
      <c r="T102" s="1111"/>
      <c r="U102" s="1111"/>
      <c r="V102" s="37"/>
      <c r="W102" s="1105">
        <f>IF(ISBLANK($A102)=FALSE,VLOOKUP($A102,'Tổng hợp'!$A:$J,'Tổng hợp'!$F$8,0),0)</f>
        <v>0</v>
      </c>
      <c r="X102" s="1105"/>
      <c r="Y102" s="1105"/>
      <c r="Z102" s="1105"/>
      <c r="AA102" s="1105"/>
      <c r="AB102" s="1105"/>
      <c r="AC102" s="1105"/>
      <c r="AD102" s="415"/>
      <c r="AE102" s="1105">
        <f>IF(ISBLANK($A102)=FALSE,VLOOKUP($A102,'Tổng hợp'!$A:$J,'Tổng hợp'!$J$8,0),0)</f>
        <v>0</v>
      </c>
      <c r="AF102" s="1105"/>
      <c r="AG102" s="1105"/>
      <c r="AH102" s="1105"/>
      <c r="AI102" s="1105"/>
      <c r="AJ102" s="1105"/>
      <c r="AK102" s="1105"/>
      <c r="AM102" s="197" t="s">
        <v>577</v>
      </c>
      <c r="AN102" s="77"/>
      <c r="AO102" s="77"/>
      <c r="AP102" s="37"/>
      <c r="AQ102" s="43"/>
      <c r="AR102" s="37"/>
      <c r="AS102" s="37"/>
      <c r="AT102" s="37"/>
      <c r="AU102" s="37"/>
      <c r="AV102" s="37"/>
      <c r="AW102" s="37"/>
      <c r="AX102" s="37"/>
      <c r="AY102" s="37"/>
      <c r="AZ102" s="37"/>
      <c r="BA102" s="37"/>
      <c r="BB102" s="37"/>
      <c r="BC102" s="1111"/>
      <c r="BD102" s="1111"/>
      <c r="BE102" s="1111"/>
      <c r="BF102" s="37"/>
      <c r="BG102" s="1078"/>
      <c r="BH102" s="1078"/>
      <c r="BI102" s="1078"/>
      <c r="BJ102" s="1078"/>
      <c r="BK102" s="1078"/>
      <c r="BL102" s="1078"/>
      <c r="BM102" s="1078"/>
      <c r="BN102" s="37"/>
      <c r="BO102" s="1078"/>
      <c r="BP102" s="1078"/>
      <c r="BQ102" s="1078"/>
      <c r="BR102" s="1078"/>
      <c r="BS102" s="1078"/>
      <c r="BT102" s="1078"/>
      <c r="BU102" s="1078"/>
      <c r="BV102" s="43"/>
      <c r="BW102" s="143"/>
      <c r="BX102" s="143"/>
    </row>
    <row r="103" spans="1:76" s="10" customFormat="1" ht="15" hidden="1" outlineLevel="1">
      <c r="A103" s="362">
        <v>318</v>
      </c>
      <c r="B103" s="197" t="s">
        <v>1053</v>
      </c>
      <c r="C103" s="77"/>
      <c r="D103" s="77"/>
      <c r="E103" s="37"/>
      <c r="F103" s="43"/>
      <c r="G103" s="37"/>
      <c r="H103" s="37"/>
      <c r="I103" s="37"/>
      <c r="J103" s="37"/>
      <c r="K103" s="37"/>
      <c r="L103" s="37"/>
      <c r="M103" s="37"/>
      <c r="N103" s="37"/>
      <c r="O103" s="37"/>
      <c r="P103" s="37"/>
      <c r="Q103" s="37"/>
      <c r="R103" s="37"/>
      <c r="S103" s="1111"/>
      <c r="T103" s="1111"/>
      <c r="U103" s="1111"/>
      <c r="V103" s="37"/>
      <c r="W103" s="1105">
        <f>IF(ISBLANK($A103)=FALSE,VLOOKUP($A103,'Tổng hợp'!$A:$J,'Tổng hợp'!$F$8,0),0)</f>
        <v>0</v>
      </c>
      <c r="X103" s="1105"/>
      <c r="Y103" s="1105"/>
      <c r="Z103" s="1105"/>
      <c r="AA103" s="1105"/>
      <c r="AB103" s="1105"/>
      <c r="AC103" s="1105"/>
      <c r="AD103" s="415"/>
      <c r="AE103" s="1105">
        <f>IF(ISBLANK($A103)=FALSE,VLOOKUP($A103,'Tổng hợp'!$A:$J,'Tổng hợp'!$J$8,0),0)</f>
        <v>0</v>
      </c>
      <c r="AF103" s="1105"/>
      <c r="AG103" s="1105"/>
      <c r="AH103" s="1105"/>
      <c r="AI103" s="1105"/>
      <c r="AJ103" s="1105"/>
      <c r="AK103" s="1105"/>
      <c r="AM103" s="197" t="s">
        <v>385</v>
      </c>
      <c r="AN103" s="77"/>
      <c r="AO103" s="77"/>
      <c r="AP103" s="37"/>
      <c r="AQ103" s="43"/>
      <c r="AR103" s="37"/>
      <c r="AS103" s="37"/>
      <c r="AT103" s="37"/>
      <c r="AU103" s="37"/>
      <c r="AV103" s="37"/>
      <c r="AW103" s="37"/>
      <c r="AX103" s="37"/>
      <c r="AY103" s="37"/>
      <c r="AZ103" s="37"/>
      <c r="BA103" s="37"/>
      <c r="BB103" s="37"/>
      <c r="BC103" s="1111"/>
      <c r="BD103" s="1111"/>
      <c r="BE103" s="1111"/>
      <c r="BF103" s="37"/>
      <c r="BG103" s="1078"/>
      <c r="BH103" s="1078"/>
      <c r="BI103" s="1078"/>
      <c r="BJ103" s="1078"/>
      <c r="BK103" s="1078"/>
      <c r="BL103" s="1078"/>
      <c r="BM103" s="1078"/>
      <c r="BN103" s="37"/>
      <c r="BO103" s="1078"/>
      <c r="BP103" s="1078"/>
      <c r="BQ103" s="1078"/>
      <c r="BR103" s="1078"/>
      <c r="BS103" s="1078"/>
      <c r="BT103" s="1078"/>
      <c r="BU103" s="1078"/>
      <c r="BV103" s="43"/>
      <c r="BW103" s="143"/>
      <c r="BX103" s="143"/>
    </row>
    <row r="104" spans="1:76" s="10" customFormat="1" ht="15" hidden="1" outlineLevel="1">
      <c r="A104" s="362"/>
      <c r="B104" s="197"/>
      <c r="C104" s="77" t="s">
        <v>1040</v>
      </c>
      <c r="D104" s="77"/>
      <c r="E104" s="37"/>
      <c r="F104" s="43"/>
      <c r="G104" s="37"/>
      <c r="H104" s="37"/>
      <c r="I104" s="37"/>
      <c r="J104" s="37"/>
      <c r="K104" s="37"/>
      <c r="L104" s="37"/>
      <c r="M104" s="37"/>
      <c r="N104" s="37"/>
      <c r="O104" s="37"/>
      <c r="P104" s="37"/>
      <c r="Q104" s="37"/>
      <c r="R104" s="37"/>
      <c r="S104" s="200"/>
      <c r="T104" s="200"/>
      <c r="U104" s="200"/>
      <c r="V104" s="37"/>
      <c r="W104" s="415"/>
      <c r="X104" s="415"/>
      <c r="Y104" s="415"/>
      <c r="Z104" s="415"/>
      <c r="AA104" s="415"/>
      <c r="AB104" s="415"/>
      <c r="AC104" s="415"/>
      <c r="AD104" s="415"/>
      <c r="AE104" s="415"/>
      <c r="AF104" s="415"/>
      <c r="AG104" s="415"/>
      <c r="AH104" s="415"/>
      <c r="AI104" s="415"/>
      <c r="AJ104" s="415"/>
      <c r="AK104" s="415"/>
      <c r="AM104" s="197" t="s">
        <v>386</v>
      </c>
      <c r="AN104" s="77"/>
      <c r="AO104" s="77"/>
      <c r="AP104" s="37"/>
      <c r="AQ104" s="43"/>
      <c r="AR104" s="37"/>
      <c r="AS104" s="37"/>
      <c r="AT104" s="37"/>
      <c r="AU104" s="37"/>
      <c r="AV104" s="37"/>
      <c r="AW104" s="37"/>
      <c r="AX104" s="37"/>
      <c r="AY104" s="37"/>
      <c r="AZ104" s="37"/>
      <c r="BA104" s="37"/>
      <c r="BB104" s="37"/>
      <c r="BC104" s="200"/>
      <c r="BD104" s="200"/>
      <c r="BE104" s="200"/>
      <c r="BF104" s="37"/>
      <c r="BG104" s="43"/>
      <c r="BH104" s="43"/>
      <c r="BI104" s="43"/>
      <c r="BJ104" s="43"/>
      <c r="BK104" s="43"/>
      <c r="BL104" s="43"/>
      <c r="BM104" s="43"/>
      <c r="BN104" s="37"/>
      <c r="BO104" s="43"/>
      <c r="BP104" s="43"/>
      <c r="BQ104" s="43"/>
      <c r="BR104" s="43"/>
      <c r="BS104" s="43"/>
      <c r="BT104" s="43"/>
      <c r="BU104" s="43"/>
      <c r="BV104" s="43"/>
      <c r="BW104" s="143"/>
      <c r="BX104" s="143"/>
    </row>
    <row r="105" spans="1:76" s="10" customFormat="1" ht="15" outlineLevel="1">
      <c r="A105" s="362">
        <v>319</v>
      </c>
      <c r="B105" s="197" t="s">
        <v>181</v>
      </c>
      <c r="C105" s="77"/>
      <c r="D105" s="77"/>
      <c r="E105" s="37"/>
      <c r="F105" s="43"/>
      <c r="G105" s="37"/>
      <c r="H105" s="37"/>
      <c r="I105" s="37"/>
      <c r="J105" s="37"/>
      <c r="K105" s="37"/>
      <c r="L105" s="37"/>
      <c r="M105" s="37"/>
      <c r="N105" s="37"/>
      <c r="O105" s="37">
        <v>319</v>
      </c>
      <c r="P105" s="37"/>
      <c r="Q105" s="37"/>
      <c r="R105" s="37"/>
      <c r="S105" s="1111" t="s">
        <v>1312</v>
      </c>
      <c r="T105" s="1111"/>
      <c r="U105" s="1111"/>
      <c r="V105" s="37"/>
      <c r="W105" s="1105">
        <f>IF(ISBLANK($A105)=FALSE,VLOOKUP($A105,'Tổng hợp'!$A:$J,'Tổng hợp'!$F$8,0),0)</f>
        <v>221414896</v>
      </c>
      <c r="X105" s="1105"/>
      <c r="Y105" s="1105"/>
      <c r="Z105" s="1105"/>
      <c r="AA105" s="1105"/>
      <c r="AB105" s="1105"/>
      <c r="AC105" s="1105"/>
      <c r="AD105" s="415"/>
      <c r="AE105" s="1105">
        <f>IF(ISBLANK($A105)=FALSE,VLOOKUP($A105,'Tổng hợp'!$A:$J,'Tổng hợp'!$J$8,0),0)</f>
        <v>216786178</v>
      </c>
      <c r="AF105" s="1105"/>
      <c r="AG105" s="1105"/>
      <c r="AH105" s="1105"/>
      <c r="AI105" s="1105"/>
      <c r="AJ105" s="1105"/>
      <c r="AK105" s="1105"/>
      <c r="AM105" s="197" t="s">
        <v>481</v>
      </c>
      <c r="AN105" s="77"/>
      <c r="AO105" s="77"/>
      <c r="AP105" s="37"/>
      <c r="AQ105" s="43"/>
      <c r="AR105" s="37"/>
      <c r="AS105" s="37"/>
      <c r="AT105" s="37"/>
      <c r="AU105" s="37"/>
      <c r="AV105" s="37"/>
      <c r="AW105" s="37"/>
      <c r="AX105" s="37"/>
      <c r="AY105" s="37"/>
      <c r="AZ105" s="37"/>
      <c r="BA105" s="37"/>
      <c r="BB105" s="37"/>
      <c r="BC105" s="1111">
        <v>18</v>
      </c>
      <c r="BD105" s="1111"/>
      <c r="BE105" s="1111"/>
      <c r="BF105" s="37"/>
      <c r="BG105" s="1078"/>
      <c r="BH105" s="1078"/>
      <c r="BI105" s="1078"/>
      <c r="BJ105" s="1078"/>
      <c r="BK105" s="1078"/>
      <c r="BL105" s="1078"/>
      <c r="BM105" s="1078"/>
      <c r="BN105" s="37"/>
      <c r="BO105" s="1078"/>
      <c r="BP105" s="1078"/>
      <c r="BQ105" s="1078"/>
      <c r="BR105" s="1078"/>
      <c r="BS105" s="1078"/>
      <c r="BT105" s="1078"/>
      <c r="BU105" s="1078"/>
      <c r="BV105" s="43"/>
      <c r="BW105" s="143"/>
      <c r="BX105" s="143"/>
    </row>
    <row r="106" spans="1:76" s="10" customFormat="1" ht="15" outlineLevel="1">
      <c r="A106" s="362">
        <v>320</v>
      </c>
      <c r="B106" s="197" t="s">
        <v>1054</v>
      </c>
      <c r="C106" s="77"/>
      <c r="D106" s="77"/>
      <c r="E106" s="37"/>
      <c r="F106" s="43"/>
      <c r="G106" s="37"/>
      <c r="H106" s="37"/>
      <c r="I106" s="37"/>
      <c r="J106" s="37"/>
      <c r="K106" s="37"/>
      <c r="L106" s="37"/>
      <c r="M106" s="37"/>
      <c r="N106" s="37"/>
      <c r="O106" s="37">
        <v>320</v>
      </c>
      <c r="P106" s="37"/>
      <c r="Q106" s="37"/>
      <c r="R106" s="37"/>
      <c r="S106" s="200"/>
      <c r="T106" s="200"/>
      <c r="U106" s="200"/>
      <c r="V106" s="37"/>
      <c r="W106" s="1105"/>
      <c r="X106" s="1105"/>
      <c r="Y106" s="1105"/>
      <c r="Z106" s="1105"/>
      <c r="AA106" s="1105"/>
      <c r="AB106" s="1105"/>
      <c r="AC106" s="1105"/>
      <c r="AD106" s="415"/>
      <c r="AE106" s="1105">
        <f>IF(ISBLANK($A106)=FALSE,VLOOKUP($A106,'Tổng hợp'!$A:$J,'Tổng hợp'!$J$8,0),0)</f>
        <v>0</v>
      </c>
      <c r="AF106" s="1105"/>
      <c r="AG106" s="1105"/>
      <c r="AH106" s="1105"/>
      <c r="AI106" s="1105"/>
      <c r="AJ106" s="1105"/>
      <c r="AK106" s="1105"/>
      <c r="AM106" s="197"/>
      <c r="AN106" s="77"/>
      <c r="AO106" s="77"/>
      <c r="AP106" s="37"/>
      <c r="AQ106" s="43"/>
      <c r="AR106" s="37"/>
      <c r="AS106" s="37"/>
      <c r="AT106" s="37"/>
      <c r="AU106" s="37"/>
      <c r="AV106" s="37"/>
      <c r="AW106" s="37"/>
      <c r="AX106" s="37"/>
      <c r="AY106" s="37"/>
      <c r="AZ106" s="37"/>
      <c r="BA106" s="37"/>
      <c r="BB106" s="37"/>
      <c r="BC106" s="200"/>
      <c r="BD106" s="200"/>
      <c r="BE106" s="200"/>
      <c r="BF106" s="37"/>
      <c r="BG106" s="43"/>
      <c r="BH106" s="43"/>
      <c r="BI106" s="43"/>
      <c r="BJ106" s="43"/>
      <c r="BK106" s="43"/>
      <c r="BL106" s="43"/>
      <c r="BM106" s="43"/>
      <c r="BN106" s="37"/>
      <c r="BO106" s="43"/>
      <c r="BP106" s="43"/>
      <c r="BQ106" s="43"/>
      <c r="BR106" s="43"/>
      <c r="BS106" s="43"/>
      <c r="BT106" s="43"/>
      <c r="BU106" s="43"/>
      <c r="BV106" s="43"/>
      <c r="BW106" s="143"/>
      <c r="BX106" s="143"/>
    </row>
    <row r="107" spans="1:76" s="10" customFormat="1" ht="15" outlineLevel="1">
      <c r="A107" s="362">
        <v>323</v>
      </c>
      <c r="B107" s="197" t="s">
        <v>40</v>
      </c>
      <c r="C107" s="77"/>
      <c r="D107" s="77"/>
      <c r="E107" s="37"/>
      <c r="F107" s="43"/>
      <c r="G107" s="37"/>
      <c r="H107" s="37"/>
      <c r="I107" s="37"/>
      <c r="J107" s="37"/>
      <c r="K107" s="37"/>
      <c r="L107" s="37"/>
      <c r="M107" s="37"/>
      <c r="N107" s="37"/>
      <c r="O107" s="37">
        <v>323</v>
      </c>
      <c r="P107" s="37"/>
      <c r="Q107" s="37"/>
      <c r="R107" s="37"/>
      <c r="S107" s="200"/>
      <c r="T107" s="200"/>
      <c r="U107" s="200"/>
      <c r="V107" s="37"/>
      <c r="W107" s="1105">
        <f>IF(ISBLANK($A107)=FALSE,VLOOKUP($A107,'Tổng hợp'!$A:$J,'Tổng hợp'!$F$8,0),0)</f>
        <v>50000000</v>
      </c>
      <c r="X107" s="1105"/>
      <c r="Y107" s="1105"/>
      <c r="Z107" s="1105"/>
      <c r="AA107" s="1105"/>
      <c r="AB107" s="1105"/>
      <c r="AC107" s="1105"/>
      <c r="AD107" s="415"/>
      <c r="AE107" s="1105">
        <f>IF(ISBLANK($A107)=FALSE,VLOOKUP($A107,'Tổng hợp'!$A:$J,'Tổng hợp'!$J$8,0),0)</f>
        <v>50000000</v>
      </c>
      <c r="AF107" s="1105"/>
      <c r="AG107" s="1105"/>
      <c r="AH107" s="1105"/>
      <c r="AI107" s="1105"/>
      <c r="AJ107" s="1105"/>
      <c r="AK107" s="1105"/>
      <c r="AM107" s="197"/>
      <c r="AN107" s="77"/>
      <c r="AO107" s="77"/>
      <c r="AP107" s="37"/>
      <c r="AQ107" s="43"/>
      <c r="AR107" s="37"/>
      <c r="AS107" s="37"/>
      <c r="AT107" s="37"/>
      <c r="AU107" s="37"/>
      <c r="AV107" s="37"/>
      <c r="AW107" s="37"/>
      <c r="AX107" s="37"/>
      <c r="AY107" s="37"/>
      <c r="AZ107" s="37"/>
      <c r="BA107" s="37"/>
      <c r="BB107" s="37"/>
      <c r="BC107" s="200"/>
      <c r="BD107" s="200"/>
      <c r="BE107" s="200"/>
      <c r="BF107" s="37"/>
      <c r="BG107" s="43"/>
      <c r="BH107" s="43"/>
      <c r="BI107" s="43"/>
      <c r="BJ107" s="43"/>
      <c r="BK107" s="43"/>
      <c r="BL107" s="43"/>
      <c r="BM107" s="43"/>
      <c r="BN107" s="37"/>
      <c r="BO107" s="43"/>
      <c r="BP107" s="43"/>
      <c r="BQ107" s="43"/>
      <c r="BR107" s="43"/>
      <c r="BS107" s="43"/>
      <c r="BT107" s="43"/>
      <c r="BU107" s="43"/>
      <c r="BV107" s="43"/>
      <c r="BW107" s="143"/>
      <c r="BX107" s="143"/>
    </row>
    <row r="108" spans="1:76" s="10" customFormat="1" ht="11.25" customHeight="1" outlineLevel="1">
      <c r="A108" s="362"/>
      <c r="B108" s="37"/>
      <c r="C108" s="77"/>
      <c r="D108" s="77"/>
      <c r="E108" s="37"/>
      <c r="F108" s="43"/>
      <c r="G108" s="37"/>
      <c r="H108" s="37"/>
      <c r="I108" s="37"/>
      <c r="J108" s="37"/>
      <c r="K108" s="37"/>
      <c r="L108" s="37"/>
      <c r="M108" s="37"/>
      <c r="N108" s="37"/>
      <c r="O108" s="37"/>
      <c r="P108" s="37"/>
      <c r="Q108" s="37"/>
      <c r="R108" s="37"/>
      <c r="S108" s="1117"/>
      <c r="T108" s="1117"/>
      <c r="U108" s="1117"/>
      <c r="V108" s="37"/>
      <c r="W108" s="1105"/>
      <c r="X108" s="1105"/>
      <c r="Y108" s="1105"/>
      <c r="Z108" s="1105"/>
      <c r="AA108" s="1105"/>
      <c r="AB108" s="1105"/>
      <c r="AC108" s="1105"/>
      <c r="AD108" s="415"/>
      <c r="AE108" s="1105"/>
      <c r="AF108" s="1105"/>
      <c r="AG108" s="1105"/>
      <c r="AH108" s="1105"/>
      <c r="AI108" s="1105"/>
      <c r="AJ108" s="1105"/>
      <c r="AK108" s="1105"/>
      <c r="AM108" s="37"/>
      <c r="AN108" s="77"/>
      <c r="AO108" s="77"/>
      <c r="AP108" s="37"/>
      <c r="AQ108" s="43"/>
      <c r="AR108" s="37"/>
      <c r="AS108" s="37"/>
      <c r="AT108" s="37"/>
      <c r="AU108" s="37"/>
      <c r="AV108" s="37"/>
      <c r="AW108" s="37"/>
      <c r="AX108" s="37"/>
      <c r="AY108" s="37"/>
      <c r="AZ108" s="37"/>
      <c r="BA108" s="37"/>
      <c r="BB108" s="37"/>
      <c r="BC108" s="1117"/>
      <c r="BD108" s="1117"/>
      <c r="BE108" s="1117"/>
      <c r="BF108" s="37"/>
      <c r="BG108" s="1078"/>
      <c r="BH108" s="1078"/>
      <c r="BI108" s="1078"/>
      <c r="BJ108" s="1078"/>
      <c r="BK108" s="1078"/>
      <c r="BL108" s="1078"/>
      <c r="BM108" s="1078"/>
      <c r="BN108" s="37"/>
      <c r="BO108" s="1078"/>
      <c r="BP108" s="1078"/>
      <c r="BQ108" s="1078"/>
      <c r="BR108" s="1078"/>
      <c r="BS108" s="1078"/>
      <c r="BT108" s="1078"/>
      <c r="BU108" s="1078"/>
      <c r="BV108" s="43"/>
      <c r="BW108" s="143"/>
      <c r="BX108" s="143"/>
    </row>
    <row r="109" spans="1:76" s="10" customFormat="1" ht="15" outlineLevel="1">
      <c r="A109" s="362">
        <v>330</v>
      </c>
      <c r="B109" s="59" t="s">
        <v>1097</v>
      </c>
      <c r="C109" s="77"/>
      <c r="D109" s="77"/>
      <c r="E109" s="37"/>
      <c r="F109" s="43"/>
      <c r="G109" s="37"/>
      <c r="H109" s="37"/>
      <c r="I109" s="37"/>
      <c r="J109" s="37"/>
      <c r="K109" s="37"/>
      <c r="L109" s="37"/>
      <c r="M109" s="37"/>
      <c r="N109" s="37"/>
      <c r="O109" s="38">
        <v>330</v>
      </c>
      <c r="P109" s="37"/>
      <c r="Q109" s="37"/>
      <c r="R109" s="37"/>
      <c r="S109" s="1110"/>
      <c r="T109" s="1110"/>
      <c r="U109" s="1110"/>
      <c r="V109" s="37"/>
      <c r="W109" s="1121">
        <f>IF(ISBLANK($A109)=FALSE,VLOOKUP($A109,'Tổng hợp'!$A:$J,'Tổng hợp'!$F$8,0),0)</f>
        <v>0</v>
      </c>
      <c r="X109" s="1121"/>
      <c r="Y109" s="1121"/>
      <c r="Z109" s="1121"/>
      <c r="AA109" s="1121"/>
      <c r="AB109" s="1121"/>
      <c r="AC109" s="1121"/>
      <c r="AD109" s="415"/>
      <c r="AE109" s="1121">
        <f>IF(ISBLANK($A109)=FALSE,VLOOKUP($A109,'Tổng hợp'!$A:$J,'Tổng hợp'!$J$8,0),0)</f>
        <v>0</v>
      </c>
      <c r="AF109" s="1121"/>
      <c r="AG109" s="1121"/>
      <c r="AH109" s="1121"/>
      <c r="AI109" s="1121"/>
      <c r="AJ109" s="1121"/>
      <c r="AK109" s="1121"/>
      <c r="AM109" s="59" t="s">
        <v>482</v>
      </c>
      <c r="AN109" s="77"/>
      <c r="AO109" s="77"/>
      <c r="AP109" s="37"/>
      <c r="AQ109" s="43"/>
      <c r="AR109" s="37"/>
      <c r="AS109" s="37"/>
      <c r="AT109" s="37"/>
      <c r="AU109" s="37"/>
      <c r="AV109" s="37"/>
      <c r="AW109" s="37"/>
      <c r="AX109" s="37"/>
      <c r="AY109" s="37"/>
      <c r="AZ109" s="37"/>
      <c r="BA109" s="37"/>
      <c r="BB109" s="37"/>
      <c r="BC109" s="1110"/>
      <c r="BD109" s="1110"/>
      <c r="BE109" s="1110"/>
      <c r="BF109" s="37"/>
      <c r="BG109" s="1078"/>
      <c r="BH109" s="1078"/>
      <c r="BI109" s="1078"/>
      <c r="BJ109" s="1078"/>
      <c r="BK109" s="1078"/>
      <c r="BL109" s="1078"/>
      <c r="BM109" s="1078"/>
      <c r="BN109" s="37"/>
      <c r="BO109" s="1078"/>
      <c r="BP109" s="1078"/>
      <c r="BQ109" s="1078"/>
      <c r="BR109" s="1078"/>
      <c r="BS109" s="1078"/>
      <c r="BT109" s="1078"/>
      <c r="BU109" s="1078"/>
      <c r="BV109" s="43"/>
      <c r="BW109" s="143"/>
      <c r="BX109" s="143"/>
    </row>
    <row r="110" spans="1:76" s="10" customFormat="1" ht="15" outlineLevel="1">
      <c r="A110" s="362">
        <v>331</v>
      </c>
      <c r="B110" s="197" t="s">
        <v>182</v>
      </c>
      <c r="C110" s="77"/>
      <c r="D110" s="77"/>
      <c r="E110" s="37"/>
      <c r="F110" s="43"/>
      <c r="G110" s="37"/>
      <c r="H110" s="37"/>
      <c r="I110" s="37"/>
      <c r="J110" s="37"/>
      <c r="K110" s="37"/>
      <c r="L110" s="37"/>
      <c r="M110" s="37"/>
      <c r="N110" s="37"/>
      <c r="O110" s="37">
        <v>331</v>
      </c>
      <c r="P110" s="37"/>
      <c r="Q110" s="37"/>
      <c r="R110" s="37"/>
      <c r="S110" s="1111"/>
      <c r="T110" s="1111"/>
      <c r="U110" s="1111"/>
      <c r="V110" s="37"/>
      <c r="W110" s="1105">
        <f>IF(ISBLANK($A110)=FALSE,VLOOKUP($A110,'Tổng hợp'!$A:$J,'Tổng hợp'!$F$8,0),0)</f>
        <v>0</v>
      </c>
      <c r="X110" s="1105"/>
      <c r="Y110" s="1105"/>
      <c r="Z110" s="1105"/>
      <c r="AA110" s="1105"/>
      <c r="AB110" s="1105"/>
      <c r="AC110" s="1105"/>
      <c r="AD110" s="415"/>
      <c r="AE110" s="1105">
        <f>IF(ISBLANK($A110)=FALSE,VLOOKUP($A110,'Tổng hợp'!$A:$J,'Tổng hợp'!$J$8,0),0)</f>
        <v>0</v>
      </c>
      <c r="AF110" s="1105"/>
      <c r="AG110" s="1105"/>
      <c r="AH110" s="1105"/>
      <c r="AI110" s="1105"/>
      <c r="AJ110" s="1105"/>
      <c r="AK110" s="1105"/>
      <c r="AM110" s="197" t="s">
        <v>579</v>
      </c>
      <c r="AN110" s="77"/>
      <c r="AO110" s="77"/>
      <c r="AP110" s="37"/>
      <c r="AQ110" s="43"/>
      <c r="AR110" s="37"/>
      <c r="AS110" s="37"/>
      <c r="AT110" s="37"/>
      <c r="AU110" s="37"/>
      <c r="AV110" s="37"/>
      <c r="AW110" s="37"/>
      <c r="AX110" s="37"/>
      <c r="AY110" s="37"/>
      <c r="AZ110" s="37"/>
      <c r="BA110" s="37"/>
      <c r="BB110" s="37"/>
      <c r="BC110" s="1111"/>
      <c r="BD110" s="1111"/>
      <c r="BE110" s="1111"/>
      <c r="BF110" s="37"/>
      <c r="BG110" s="1078"/>
      <c r="BH110" s="1078"/>
      <c r="BI110" s="1078"/>
      <c r="BJ110" s="1078"/>
      <c r="BK110" s="1078"/>
      <c r="BL110" s="1078"/>
      <c r="BM110" s="1078"/>
      <c r="BN110" s="37"/>
      <c r="BO110" s="1078"/>
      <c r="BP110" s="1078"/>
      <c r="BQ110" s="1078"/>
      <c r="BR110" s="1078"/>
      <c r="BS110" s="1078"/>
      <c r="BT110" s="1078"/>
      <c r="BU110" s="1078"/>
      <c r="BV110" s="43"/>
      <c r="BW110" s="143"/>
      <c r="BX110" s="143"/>
    </row>
    <row r="111" spans="1:76" s="10" customFormat="1" ht="15" outlineLevel="1">
      <c r="A111" s="362">
        <v>332</v>
      </c>
      <c r="B111" s="197" t="s">
        <v>183</v>
      </c>
      <c r="C111" s="77"/>
      <c r="D111" s="77"/>
      <c r="E111" s="37"/>
      <c r="F111" s="43"/>
      <c r="G111" s="37"/>
      <c r="H111" s="37"/>
      <c r="I111" s="37"/>
      <c r="J111" s="37"/>
      <c r="K111" s="37"/>
      <c r="L111" s="37"/>
      <c r="M111" s="37"/>
      <c r="N111" s="37"/>
      <c r="O111" s="37">
        <v>332</v>
      </c>
      <c r="P111" s="37"/>
      <c r="Q111" s="37"/>
      <c r="R111" s="37"/>
      <c r="S111" s="1111" t="s">
        <v>1313</v>
      </c>
      <c r="T111" s="1111"/>
      <c r="U111" s="1111"/>
      <c r="V111" s="37"/>
      <c r="W111" s="1105">
        <f>IF(ISBLANK($A111)=FALSE,VLOOKUP($A111,'Tổng hợp'!$A:$J,'Tổng hợp'!$F$8,0),0)</f>
        <v>0</v>
      </c>
      <c r="X111" s="1105"/>
      <c r="Y111" s="1105"/>
      <c r="Z111" s="1105"/>
      <c r="AA111" s="1105"/>
      <c r="AB111" s="1105"/>
      <c r="AC111" s="1105"/>
      <c r="AD111" s="415"/>
      <c r="AE111" s="1105">
        <f>IF(ISBLANK($A111)=FALSE,VLOOKUP($A111,'Tổng hợp'!$A:$J,'Tổng hợp'!$J$8,0),0)</f>
        <v>0</v>
      </c>
      <c r="AF111" s="1105"/>
      <c r="AG111" s="1105"/>
      <c r="AH111" s="1105"/>
      <c r="AI111" s="1105"/>
      <c r="AJ111" s="1105"/>
      <c r="AK111" s="1105"/>
      <c r="AM111" s="197" t="s">
        <v>580</v>
      </c>
      <c r="AN111" s="77"/>
      <c r="AO111" s="77"/>
      <c r="AP111" s="37"/>
      <c r="AQ111" s="43"/>
      <c r="AR111" s="37"/>
      <c r="AS111" s="37"/>
      <c r="AT111" s="37"/>
      <c r="AU111" s="37"/>
      <c r="AV111" s="37"/>
      <c r="AW111" s="37"/>
      <c r="AX111" s="37"/>
      <c r="AY111" s="37"/>
      <c r="AZ111" s="37"/>
      <c r="BA111" s="37"/>
      <c r="BB111" s="37"/>
      <c r="BC111" s="1111">
        <v>19</v>
      </c>
      <c r="BD111" s="1111"/>
      <c r="BE111" s="1111"/>
      <c r="BF111" s="37"/>
      <c r="BG111" s="1078"/>
      <c r="BH111" s="1078"/>
      <c r="BI111" s="1078"/>
      <c r="BJ111" s="1078"/>
      <c r="BK111" s="1078"/>
      <c r="BL111" s="1078"/>
      <c r="BM111" s="1078"/>
      <c r="BN111" s="37"/>
      <c r="BO111" s="1078"/>
      <c r="BP111" s="1078"/>
      <c r="BQ111" s="1078"/>
      <c r="BR111" s="1078"/>
      <c r="BS111" s="1078"/>
      <c r="BT111" s="1078"/>
      <c r="BU111" s="1078"/>
      <c r="BV111" s="43"/>
      <c r="BW111" s="143"/>
      <c r="BX111" s="143"/>
    </row>
    <row r="112" spans="1:76" s="10" customFormat="1" ht="15" outlineLevel="1">
      <c r="A112" s="362">
        <v>333</v>
      </c>
      <c r="B112" s="197" t="s">
        <v>184</v>
      </c>
      <c r="C112" s="77"/>
      <c r="D112" s="77"/>
      <c r="E112" s="37"/>
      <c r="F112" s="43"/>
      <c r="G112" s="37"/>
      <c r="H112" s="37"/>
      <c r="I112" s="37"/>
      <c r="J112" s="37"/>
      <c r="K112" s="37"/>
      <c r="L112" s="37"/>
      <c r="M112" s="37"/>
      <c r="N112" s="37"/>
      <c r="O112" s="37">
        <v>333</v>
      </c>
      <c r="P112" s="37"/>
      <c r="Q112" s="37"/>
      <c r="R112" s="37"/>
      <c r="S112" s="1111"/>
      <c r="T112" s="1111"/>
      <c r="U112" s="1111"/>
      <c r="V112" s="37"/>
      <c r="W112" s="1105">
        <f>IF(ISBLANK($A112)=FALSE,VLOOKUP($A112,'Tổng hợp'!$A:$J,'Tổng hợp'!$F$8,0),0)</f>
        <v>0</v>
      </c>
      <c r="X112" s="1105"/>
      <c r="Y112" s="1105"/>
      <c r="Z112" s="1105"/>
      <c r="AA112" s="1105"/>
      <c r="AB112" s="1105"/>
      <c r="AC112" s="1105"/>
      <c r="AD112" s="415"/>
      <c r="AE112" s="1105">
        <f>IF(ISBLANK($A112)=FALSE,VLOOKUP($A112,'Tổng hợp'!$A:$J,'Tổng hợp'!$J$8,0),0)</f>
        <v>0</v>
      </c>
      <c r="AF112" s="1105"/>
      <c r="AG112" s="1105"/>
      <c r="AH112" s="1105"/>
      <c r="AI112" s="1105"/>
      <c r="AJ112" s="1105"/>
      <c r="AK112" s="1105"/>
      <c r="AM112" s="197" t="s">
        <v>581</v>
      </c>
      <c r="AN112" s="77"/>
      <c r="AO112" s="77"/>
      <c r="AP112" s="37"/>
      <c r="AQ112" s="43"/>
      <c r="AR112" s="37"/>
      <c r="AS112" s="37"/>
      <c r="AT112" s="37"/>
      <c r="AU112" s="37"/>
      <c r="AV112" s="37"/>
      <c r="AW112" s="37"/>
      <c r="AX112" s="37"/>
      <c r="AY112" s="37"/>
      <c r="AZ112" s="37"/>
      <c r="BA112" s="37"/>
      <c r="BB112" s="37"/>
      <c r="BC112" s="1111"/>
      <c r="BD112" s="1111"/>
      <c r="BE112" s="1111"/>
      <c r="BF112" s="37"/>
      <c r="BG112" s="1078"/>
      <c r="BH112" s="1078"/>
      <c r="BI112" s="1078"/>
      <c r="BJ112" s="1078"/>
      <c r="BK112" s="1078"/>
      <c r="BL112" s="1078"/>
      <c r="BM112" s="1078"/>
      <c r="BN112" s="37"/>
      <c r="BO112" s="1078"/>
      <c r="BP112" s="1078"/>
      <c r="BQ112" s="1078"/>
      <c r="BR112" s="1078"/>
      <c r="BS112" s="1078"/>
      <c r="BT112" s="1078"/>
      <c r="BU112" s="1078"/>
      <c r="BV112" s="43"/>
      <c r="BW112" s="143"/>
      <c r="BX112" s="143"/>
    </row>
    <row r="113" spans="1:76" s="10" customFormat="1" ht="15" outlineLevel="1">
      <c r="A113" s="362">
        <v>334</v>
      </c>
      <c r="B113" s="197" t="s">
        <v>185</v>
      </c>
      <c r="C113" s="77"/>
      <c r="D113" s="77"/>
      <c r="E113" s="37"/>
      <c r="F113" s="43"/>
      <c r="G113" s="37"/>
      <c r="H113" s="37"/>
      <c r="I113" s="37"/>
      <c r="J113" s="37"/>
      <c r="K113" s="37"/>
      <c r="L113" s="37"/>
      <c r="M113" s="37"/>
      <c r="N113" s="37"/>
      <c r="O113" s="37">
        <v>334</v>
      </c>
      <c r="P113" s="37"/>
      <c r="Q113" s="37"/>
      <c r="R113" s="37"/>
      <c r="S113" s="1111" t="s">
        <v>1314</v>
      </c>
      <c r="T113" s="1111"/>
      <c r="U113" s="1111"/>
      <c r="V113" s="37"/>
      <c r="W113" s="1105">
        <f>IF(ISBLANK($A113)=FALSE,VLOOKUP($A113,'Tổng hợp'!$A:$J,'Tổng hợp'!$F$8,0),0)</f>
        <v>0</v>
      </c>
      <c r="X113" s="1105"/>
      <c r="Y113" s="1105"/>
      <c r="Z113" s="1105"/>
      <c r="AA113" s="1105"/>
      <c r="AB113" s="1105"/>
      <c r="AC113" s="1105"/>
      <c r="AD113" s="415"/>
      <c r="AE113" s="1105">
        <f>IF(ISBLANK($A113)=FALSE,VLOOKUP($A113,'Tổng hợp'!$A:$J,'Tổng hợp'!$J$8,0),0)</f>
        <v>0</v>
      </c>
      <c r="AF113" s="1105"/>
      <c r="AG113" s="1105"/>
      <c r="AH113" s="1105"/>
      <c r="AI113" s="1105"/>
      <c r="AJ113" s="1105"/>
      <c r="AK113" s="1105"/>
      <c r="AM113" s="197" t="s">
        <v>582</v>
      </c>
      <c r="AN113" s="77"/>
      <c r="AO113" s="77"/>
      <c r="AP113" s="37"/>
      <c r="AQ113" s="43"/>
      <c r="AR113" s="37"/>
      <c r="AS113" s="37"/>
      <c r="AT113" s="37"/>
      <c r="AU113" s="37"/>
      <c r="AV113" s="37"/>
      <c r="AW113" s="37"/>
      <c r="AX113" s="37"/>
      <c r="AY113" s="37"/>
      <c r="AZ113" s="37"/>
      <c r="BA113" s="37"/>
      <c r="BB113" s="37"/>
      <c r="BC113" s="1111">
        <v>20</v>
      </c>
      <c r="BD113" s="1111"/>
      <c r="BE113" s="1111"/>
      <c r="BF113" s="37"/>
      <c r="BG113" s="1078"/>
      <c r="BH113" s="1078"/>
      <c r="BI113" s="1078"/>
      <c r="BJ113" s="1078"/>
      <c r="BK113" s="1078"/>
      <c r="BL113" s="1078"/>
      <c r="BM113" s="1078"/>
      <c r="BN113" s="37"/>
      <c r="BO113" s="1078"/>
      <c r="BP113" s="1078"/>
      <c r="BQ113" s="1078"/>
      <c r="BR113" s="1078"/>
      <c r="BS113" s="1078"/>
      <c r="BT113" s="1078"/>
      <c r="BU113" s="1078"/>
      <c r="BV113" s="43"/>
      <c r="BW113" s="143"/>
      <c r="BX113" s="143"/>
    </row>
    <row r="114" spans="1:76" s="10" customFormat="1" ht="15" outlineLevel="1">
      <c r="A114" s="362">
        <v>335</v>
      </c>
      <c r="B114" s="197" t="s">
        <v>187</v>
      </c>
      <c r="C114" s="77"/>
      <c r="D114" s="77"/>
      <c r="E114" s="37"/>
      <c r="F114" s="43"/>
      <c r="G114" s="37"/>
      <c r="H114" s="37"/>
      <c r="I114" s="37"/>
      <c r="J114" s="37"/>
      <c r="K114" s="37"/>
      <c r="L114" s="37"/>
      <c r="M114" s="37"/>
      <c r="N114" s="37"/>
      <c r="O114" s="37">
        <v>335</v>
      </c>
      <c r="P114" s="37"/>
      <c r="Q114" s="37"/>
      <c r="R114" s="37"/>
      <c r="S114" s="1111" t="s">
        <v>1308</v>
      </c>
      <c r="T114" s="1111"/>
      <c r="U114" s="1111"/>
      <c r="V114" s="37"/>
      <c r="W114" s="1105">
        <f>IF(ISBLANK($A114)=FALSE,VLOOKUP($A114,'Tổng hợp'!$A:$J,'Tổng hợp'!$F$8,0),0)</f>
        <v>0</v>
      </c>
      <c r="X114" s="1105"/>
      <c r="Y114" s="1105"/>
      <c r="Z114" s="1105"/>
      <c r="AA114" s="1105"/>
      <c r="AB114" s="1105"/>
      <c r="AC114" s="1105"/>
      <c r="AD114" s="415"/>
      <c r="AE114" s="1105">
        <f>IF(ISBLANK($A114)=FALSE,VLOOKUP($A114,'Tổng hợp'!$A:$J,'Tổng hợp'!$J$8,0),0)</f>
        <v>0</v>
      </c>
      <c r="AF114" s="1105"/>
      <c r="AG114" s="1105"/>
      <c r="AH114" s="1105"/>
      <c r="AI114" s="1105"/>
      <c r="AJ114" s="1105"/>
      <c r="AK114" s="1105"/>
      <c r="AM114" s="197" t="s">
        <v>483</v>
      </c>
      <c r="AN114" s="77"/>
      <c r="AO114" s="77"/>
      <c r="AP114" s="37"/>
      <c r="AQ114" s="43"/>
      <c r="AR114" s="37"/>
      <c r="AS114" s="37"/>
      <c r="AT114" s="37"/>
      <c r="AU114" s="37"/>
      <c r="AV114" s="37"/>
      <c r="AW114" s="37"/>
      <c r="AX114" s="37"/>
      <c r="AY114" s="37"/>
      <c r="AZ114" s="37"/>
      <c r="BA114" s="37"/>
      <c r="BB114" s="37"/>
      <c r="BC114" s="1111">
        <v>13</v>
      </c>
      <c r="BD114" s="1111"/>
      <c r="BE114" s="1111"/>
      <c r="BF114" s="37"/>
      <c r="BG114" s="1078"/>
      <c r="BH114" s="1078"/>
      <c r="BI114" s="1078"/>
      <c r="BJ114" s="1078"/>
      <c r="BK114" s="1078"/>
      <c r="BL114" s="1078"/>
      <c r="BM114" s="1078"/>
      <c r="BN114" s="37"/>
      <c r="BO114" s="1078"/>
      <c r="BP114" s="1078"/>
      <c r="BQ114" s="1078"/>
      <c r="BR114" s="1078"/>
      <c r="BS114" s="1078"/>
      <c r="BT114" s="1078"/>
      <c r="BU114" s="1078"/>
      <c r="BV114" s="43"/>
      <c r="BW114" s="143"/>
      <c r="BX114" s="143"/>
    </row>
    <row r="115" spans="1:76" s="10" customFormat="1" ht="15" outlineLevel="1">
      <c r="A115" s="362">
        <v>336</v>
      </c>
      <c r="B115" s="197" t="s">
        <v>1055</v>
      </c>
      <c r="C115" s="77"/>
      <c r="D115" s="77"/>
      <c r="E115" s="37"/>
      <c r="F115" s="43"/>
      <c r="G115" s="37"/>
      <c r="H115" s="37"/>
      <c r="I115" s="37"/>
      <c r="J115" s="37"/>
      <c r="K115" s="37"/>
      <c r="L115" s="37"/>
      <c r="M115" s="37"/>
      <c r="N115" s="37"/>
      <c r="O115" s="37">
        <v>336</v>
      </c>
      <c r="P115" s="37"/>
      <c r="Q115" s="37"/>
      <c r="R115" s="37"/>
      <c r="S115" s="200"/>
      <c r="T115" s="200"/>
      <c r="U115" s="200"/>
      <c r="V115" s="37"/>
      <c r="W115" s="1105">
        <f>IF(ISBLANK($A115)=FALSE,VLOOKUP($A115,'Tổng hợp'!$A:$J,'Tổng hợp'!$F$8,0),0)</f>
        <v>0</v>
      </c>
      <c r="X115" s="1105"/>
      <c r="Y115" s="1105"/>
      <c r="Z115" s="1105"/>
      <c r="AA115" s="1105"/>
      <c r="AB115" s="1105"/>
      <c r="AC115" s="1105"/>
      <c r="AD115" s="415"/>
      <c r="AE115" s="1105">
        <f>IF(ISBLANK($A115)=FALSE,VLOOKUP($A115,'Tổng hợp'!$A:$J,'Tổng hợp'!$J$8,0),0)</f>
        <v>0</v>
      </c>
      <c r="AF115" s="1105"/>
      <c r="AG115" s="1105"/>
      <c r="AH115" s="1105"/>
      <c r="AI115" s="1105"/>
      <c r="AJ115" s="1105"/>
      <c r="AK115" s="1105"/>
      <c r="AM115" s="197"/>
      <c r="AN115" s="77"/>
      <c r="AO115" s="77"/>
      <c r="AP115" s="37"/>
      <c r="AQ115" s="43"/>
      <c r="AR115" s="37"/>
      <c r="AS115" s="37"/>
      <c r="AT115" s="37"/>
      <c r="AU115" s="37"/>
      <c r="AV115" s="37"/>
      <c r="AW115" s="37"/>
      <c r="AX115" s="37"/>
      <c r="AY115" s="37"/>
      <c r="AZ115" s="37"/>
      <c r="BA115" s="37"/>
      <c r="BB115" s="37"/>
      <c r="BC115" s="200"/>
      <c r="BD115" s="200"/>
      <c r="BE115" s="200"/>
      <c r="BF115" s="37"/>
      <c r="BG115" s="43"/>
      <c r="BH115" s="43"/>
      <c r="BI115" s="43"/>
      <c r="BJ115" s="43"/>
      <c r="BK115" s="43"/>
      <c r="BL115" s="43"/>
      <c r="BM115" s="43"/>
      <c r="BN115" s="37"/>
      <c r="BO115" s="43"/>
      <c r="BP115" s="43"/>
      <c r="BQ115" s="43"/>
      <c r="BR115" s="43"/>
      <c r="BS115" s="43"/>
      <c r="BT115" s="43"/>
      <c r="BU115" s="43"/>
      <c r="BV115" s="43"/>
      <c r="BW115" s="143"/>
      <c r="BX115" s="143"/>
    </row>
    <row r="116" spans="1:76" s="10" customFormat="1" ht="15" outlineLevel="1">
      <c r="A116" s="362">
        <v>337</v>
      </c>
      <c r="B116" s="197" t="s">
        <v>1056</v>
      </c>
      <c r="C116" s="77"/>
      <c r="D116" s="77"/>
      <c r="E116" s="37"/>
      <c r="F116" s="43"/>
      <c r="G116" s="37"/>
      <c r="H116" s="37"/>
      <c r="I116" s="37"/>
      <c r="J116" s="37"/>
      <c r="K116" s="37"/>
      <c r="L116" s="37"/>
      <c r="M116" s="37"/>
      <c r="N116" s="37"/>
      <c r="O116" s="37">
        <v>337</v>
      </c>
      <c r="P116" s="37"/>
      <c r="Q116" s="37"/>
      <c r="R116" s="37"/>
      <c r="S116" s="200"/>
      <c r="T116" s="200"/>
      <c r="U116" s="200"/>
      <c r="V116" s="37"/>
      <c r="W116" s="1105">
        <f>IF(ISBLANK($A116)=FALSE,VLOOKUP($A116,'Tổng hợp'!$A:$J,'Tổng hợp'!$F$8,0),0)</f>
        <v>0</v>
      </c>
      <c r="X116" s="1105"/>
      <c r="Y116" s="1105"/>
      <c r="Z116" s="1105"/>
      <c r="AA116" s="1105"/>
      <c r="AB116" s="1105"/>
      <c r="AC116" s="1105"/>
      <c r="AD116" s="415"/>
      <c r="AE116" s="1105">
        <f>IF(ISBLANK($A116)=FALSE,VLOOKUP($A116,'Tổng hợp'!$A:$J,'Tổng hợp'!$J$8,0),0)</f>
        <v>0</v>
      </c>
      <c r="AF116" s="1105"/>
      <c r="AG116" s="1105"/>
      <c r="AH116" s="1105"/>
      <c r="AI116" s="1105"/>
      <c r="AJ116" s="1105"/>
      <c r="AK116" s="1105"/>
      <c r="AM116" s="197"/>
      <c r="AN116" s="77"/>
      <c r="AO116" s="77"/>
      <c r="AP116" s="37"/>
      <c r="AQ116" s="43"/>
      <c r="AR116" s="37"/>
      <c r="AS116" s="37"/>
      <c r="AT116" s="37"/>
      <c r="AU116" s="37"/>
      <c r="AV116" s="37"/>
      <c r="AW116" s="37"/>
      <c r="AX116" s="37"/>
      <c r="AY116" s="37"/>
      <c r="AZ116" s="37"/>
      <c r="BA116" s="37"/>
      <c r="BB116" s="37"/>
      <c r="BC116" s="200"/>
      <c r="BD116" s="200"/>
      <c r="BE116" s="200"/>
      <c r="BF116" s="37"/>
      <c r="BG116" s="43"/>
      <c r="BH116" s="43"/>
      <c r="BI116" s="43"/>
      <c r="BJ116" s="43"/>
      <c r="BK116" s="43"/>
      <c r="BL116" s="43"/>
      <c r="BM116" s="43"/>
      <c r="BN116" s="37"/>
      <c r="BO116" s="43"/>
      <c r="BP116" s="43"/>
      <c r="BQ116" s="43"/>
      <c r="BR116" s="43"/>
      <c r="BS116" s="43"/>
      <c r="BT116" s="43"/>
      <c r="BU116" s="43"/>
      <c r="BV116" s="43"/>
      <c r="BW116" s="143"/>
      <c r="BX116" s="143"/>
    </row>
    <row r="117" spans="1:76" s="10" customFormat="1" ht="15" outlineLevel="1">
      <c r="A117" s="362">
        <v>338</v>
      </c>
      <c r="B117" s="197" t="s">
        <v>46</v>
      </c>
      <c r="C117" s="77"/>
      <c r="D117" s="77"/>
      <c r="E117" s="37"/>
      <c r="F117" s="43"/>
      <c r="G117" s="37"/>
      <c r="H117" s="37"/>
      <c r="I117" s="37"/>
      <c r="J117" s="37"/>
      <c r="K117" s="37"/>
      <c r="L117" s="37"/>
      <c r="M117" s="37"/>
      <c r="N117" s="37"/>
      <c r="O117" s="37">
        <v>338</v>
      </c>
      <c r="P117" s="37"/>
      <c r="Q117" s="37"/>
      <c r="R117" s="37"/>
      <c r="S117" s="1111" t="s">
        <v>1315</v>
      </c>
      <c r="T117" s="1111"/>
      <c r="U117" s="1111"/>
      <c r="V117" s="37"/>
      <c r="W117" s="1105">
        <f>IF(ISBLANK($A117)=FALSE,VLOOKUP($A117,'Tổng hợp'!$A:$J,'Tổng hợp'!$F$8,0),0)</f>
        <v>0</v>
      </c>
      <c r="X117" s="1105"/>
      <c r="Y117" s="1105"/>
      <c r="Z117" s="1105"/>
      <c r="AA117" s="1105"/>
      <c r="AB117" s="1105"/>
      <c r="AC117" s="1105"/>
      <c r="AD117" s="415"/>
      <c r="AE117" s="1105">
        <f>IF(ISBLANK($A117)=FALSE,VLOOKUP($A117,'Tổng hợp'!$A:$J,'Tổng hợp'!$J$8,0),0)</f>
        <v>0</v>
      </c>
      <c r="AF117" s="1105"/>
      <c r="AG117" s="1105"/>
      <c r="AH117" s="1105"/>
      <c r="AI117" s="1105"/>
      <c r="AJ117" s="1105"/>
      <c r="AK117" s="1105"/>
      <c r="AM117" s="197"/>
      <c r="AN117" s="77"/>
      <c r="AO117" s="77"/>
      <c r="AP117" s="37"/>
      <c r="AQ117" s="43"/>
      <c r="AR117" s="37"/>
      <c r="AS117" s="37"/>
      <c r="AT117" s="37"/>
      <c r="AU117" s="37"/>
      <c r="AV117" s="37"/>
      <c r="AW117" s="37"/>
      <c r="AX117" s="37"/>
      <c r="AY117" s="37"/>
      <c r="AZ117" s="37"/>
      <c r="BA117" s="37"/>
      <c r="BB117" s="37"/>
      <c r="BC117" s="200"/>
      <c r="BD117" s="200"/>
      <c r="BE117" s="200"/>
      <c r="BF117" s="37"/>
      <c r="BG117" s="43"/>
      <c r="BH117" s="43"/>
      <c r="BI117" s="43"/>
      <c r="BJ117" s="43"/>
      <c r="BK117" s="43"/>
      <c r="BL117" s="43"/>
      <c r="BM117" s="43"/>
      <c r="BN117" s="37"/>
      <c r="BO117" s="43"/>
      <c r="BP117" s="43"/>
      <c r="BQ117" s="43"/>
      <c r="BR117" s="43"/>
      <c r="BS117" s="43"/>
      <c r="BT117" s="43"/>
      <c r="BU117" s="43"/>
      <c r="BV117" s="43"/>
      <c r="BW117" s="143"/>
      <c r="BX117" s="143"/>
    </row>
    <row r="118" spans="1:76" s="10" customFormat="1" ht="15" outlineLevel="1">
      <c r="A118" s="362">
        <v>339</v>
      </c>
      <c r="B118" s="197" t="s">
        <v>47</v>
      </c>
      <c r="C118" s="77"/>
      <c r="D118" s="77"/>
      <c r="E118" s="37"/>
      <c r="F118" s="43"/>
      <c r="G118" s="37"/>
      <c r="H118" s="37"/>
      <c r="I118" s="37"/>
      <c r="J118" s="37"/>
      <c r="K118" s="37"/>
      <c r="L118" s="37"/>
      <c r="M118" s="37"/>
      <c r="N118" s="37"/>
      <c r="O118" s="37">
        <v>339</v>
      </c>
      <c r="P118" s="37"/>
      <c r="Q118" s="37"/>
      <c r="R118" s="37"/>
      <c r="S118" s="200"/>
      <c r="T118" s="200"/>
      <c r="U118" s="200"/>
      <c r="V118" s="37"/>
      <c r="W118" s="1105">
        <f>IF(ISBLANK($A118)=FALSE,VLOOKUP($A118,'Tổng hợp'!$A:$J,'Tổng hợp'!$F$8,0),0)</f>
        <v>0</v>
      </c>
      <c r="X118" s="1105"/>
      <c r="Y118" s="1105"/>
      <c r="Z118" s="1105"/>
      <c r="AA118" s="1105"/>
      <c r="AB118" s="1105"/>
      <c r="AC118" s="1105"/>
      <c r="AD118" s="415"/>
      <c r="AE118" s="1105">
        <f>IF(ISBLANK($A118)=FALSE,VLOOKUP($A118,'Tổng hợp'!$A:$J,'Tổng hợp'!$J$8,0),0)</f>
        <v>0</v>
      </c>
      <c r="AF118" s="1105"/>
      <c r="AG118" s="1105"/>
      <c r="AH118" s="1105"/>
      <c r="AI118" s="1105"/>
      <c r="AJ118" s="1105"/>
      <c r="AK118" s="1105"/>
      <c r="AM118" s="197"/>
      <c r="AN118" s="77"/>
      <c r="AO118" s="77"/>
      <c r="AP118" s="37"/>
      <c r="AQ118" s="43"/>
      <c r="AR118" s="37"/>
      <c r="AS118" s="37"/>
      <c r="AT118" s="37"/>
      <c r="AU118" s="37"/>
      <c r="AV118" s="37"/>
      <c r="AW118" s="37"/>
      <c r="AX118" s="37"/>
      <c r="AY118" s="37"/>
      <c r="AZ118" s="37"/>
      <c r="BA118" s="37"/>
      <c r="BB118" s="37"/>
      <c r="BC118" s="200"/>
      <c r="BD118" s="200"/>
      <c r="BE118" s="200"/>
      <c r="BF118" s="37"/>
      <c r="BG118" s="43"/>
      <c r="BH118" s="43"/>
      <c r="BI118" s="43"/>
      <c r="BJ118" s="43"/>
      <c r="BK118" s="43"/>
      <c r="BL118" s="43"/>
      <c r="BM118" s="43"/>
      <c r="BN118" s="37"/>
      <c r="BO118" s="43"/>
      <c r="BP118" s="43"/>
      <c r="BQ118" s="43"/>
      <c r="BR118" s="43"/>
      <c r="BS118" s="43"/>
      <c r="BT118" s="43"/>
      <c r="BU118" s="43"/>
      <c r="BV118" s="43"/>
      <c r="BW118" s="143"/>
      <c r="BX118" s="143"/>
    </row>
    <row r="119" spans="1:76" s="10" customFormat="1" ht="15" outlineLevel="1">
      <c r="A119" s="362"/>
      <c r="B119" s="37"/>
      <c r="C119" s="77"/>
      <c r="D119" s="77"/>
      <c r="E119" s="37"/>
      <c r="F119" s="43"/>
      <c r="G119" s="37"/>
      <c r="H119" s="37"/>
      <c r="I119" s="37"/>
      <c r="J119" s="37"/>
      <c r="K119" s="37"/>
      <c r="L119" s="37"/>
      <c r="M119" s="37"/>
      <c r="N119" s="37"/>
      <c r="O119" s="37"/>
      <c r="P119" s="37"/>
      <c r="Q119" s="37"/>
      <c r="R119" s="37"/>
      <c r="S119" s="1117"/>
      <c r="T119" s="1117"/>
      <c r="U119" s="1117"/>
      <c r="V119" s="37"/>
      <c r="W119" s="1105"/>
      <c r="X119" s="1105"/>
      <c r="Y119" s="1105"/>
      <c r="Z119" s="1105"/>
      <c r="AA119" s="1105"/>
      <c r="AB119" s="1105"/>
      <c r="AC119" s="1105"/>
      <c r="AD119" s="415"/>
      <c r="AE119" s="1105"/>
      <c r="AF119" s="1105"/>
      <c r="AG119" s="1105"/>
      <c r="AH119" s="1105"/>
      <c r="AI119" s="1105"/>
      <c r="AJ119" s="1105"/>
      <c r="AK119" s="1105"/>
      <c r="AM119" s="37"/>
      <c r="AN119" s="77"/>
      <c r="AO119" s="77"/>
      <c r="AP119" s="37"/>
      <c r="AQ119" s="43"/>
      <c r="AR119" s="37"/>
      <c r="AS119" s="37"/>
      <c r="AT119" s="37"/>
      <c r="AU119" s="37"/>
      <c r="AV119" s="37"/>
      <c r="AW119" s="37"/>
      <c r="AX119" s="37"/>
      <c r="AY119" s="37"/>
      <c r="AZ119" s="37"/>
      <c r="BA119" s="37"/>
      <c r="BB119" s="37"/>
      <c r="BC119" s="1117"/>
      <c r="BD119" s="1117"/>
      <c r="BE119" s="1117"/>
      <c r="BF119" s="37"/>
      <c r="BG119" s="1078"/>
      <c r="BH119" s="1078"/>
      <c r="BI119" s="1078"/>
      <c r="BJ119" s="1078"/>
      <c r="BK119" s="1078"/>
      <c r="BL119" s="1078"/>
      <c r="BM119" s="1078"/>
      <c r="BN119" s="37"/>
      <c r="BO119" s="1078"/>
      <c r="BP119" s="1078"/>
      <c r="BQ119" s="1078"/>
      <c r="BR119" s="1078"/>
      <c r="BS119" s="1078"/>
      <c r="BT119" s="1078"/>
      <c r="BU119" s="1078"/>
      <c r="BV119" s="43"/>
      <c r="BW119" s="143"/>
      <c r="BX119" s="143"/>
    </row>
    <row r="120" spans="1:76" s="10" customFormat="1" ht="15" outlineLevel="1">
      <c r="A120" s="362">
        <v>400</v>
      </c>
      <c r="B120" s="59" t="s">
        <v>189</v>
      </c>
      <c r="C120" s="77"/>
      <c r="D120" s="77"/>
      <c r="E120" s="37"/>
      <c r="F120" s="43"/>
      <c r="G120" s="37"/>
      <c r="H120" s="37"/>
      <c r="I120" s="37"/>
      <c r="J120" s="37"/>
      <c r="K120" s="37"/>
      <c r="L120" s="37"/>
      <c r="M120" s="37"/>
      <c r="N120" s="37"/>
      <c r="O120" s="38">
        <v>400</v>
      </c>
      <c r="P120" s="37"/>
      <c r="Q120" s="37"/>
      <c r="R120" s="37"/>
      <c r="S120" s="1110"/>
      <c r="T120" s="1110"/>
      <c r="U120" s="1110"/>
      <c r="V120" s="37"/>
      <c r="W120" s="1121">
        <f>IF(ISBLANK($A120)=FALSE,VLOOKUP($A120,'Tổng hợp'!$A:$J,'Tổng hợp'!$F$8,0),0)</f>
        <v>29759683696</v>
      </c>
      <c r="X120" s="1121"/>
      <c r="Y120" s="1121"/>
      <c r="Z120" s="1121"/>
      <c r="AA120" s="1121"/>
      <c r="AB120" s="1121"/>
      <c r="AC120" s="1121"/>
      <c r="AD120" s="415"/>
      <c r="AE120" s="1121">
        <f>IF(ISBLANK($A120)=FALSE,VLOOKUP($A120,'Tổng hợp'!$A:$J,'Tổng hợp'!$J$8,0),0)</f>
        <v>29588887673</v>
      </c>
      <c r="AF120" s="1121"/>
      <c r="AG120" s="1121"/>
      <c r="AH120" s="1121"/>
      <c r="AI120" s="1121"/>
      <c r="AJ120" s="1121"/>
      <c r="AK120" s="1121"/>
      <c r="AM120" s="59" t="s">
        <v>484</v>
      </c>
      <c r="AN120" s="77"/>
      <c r="AO120" s="77"/>
      <c r="AP120" s="37"/>
      <c r="AQ120" s="43"/>
      <c r="AR120" s="37"/>
      <c r="AS120" s="37"/>
      <c r="AT120" s="37"/>
      <c r="AU120" s="37"/>
      <c r="AV120" s="37"/>
      <c r="AW120" s="37"/>
      <c r="AX120" s="37"/>
      <c r="AY120" s="37"/>
      <c r="AZ120" s="37"/>
      <c r="BA120" s="37"/>
      <c r="BB120" s="37"/>
      <c r="BC120" s="1110"/>
      <c r="BD120" s="1110"/>
      <c r="BE120" s="1110"/>
      <c r="BF120" s="37"/>
      <c r="BG120" s="1078"/>
      <c r="BH120" s="1078"/>
      <c r="BI120" s="1078"/>
      <c r="BJ120" s="1078"/>
      <c r="BK120" s="1078"/>
      <c r="BL120" s="1078"/>
      <c r="BM120" s="1078"/>
      <c r="BN120" s="37"/>
      <c r="BO120" s="1078"/>
      <c r="BP120" s="1078"/>
      <c r="BQ120" s="1078"/>
      <c r="BR120" s="1078"/>
      <c r="BS120" s="1078"/>
      <c r="BT120" s="1078"/>
      <c r="BU120" s="1078"/>
      <c r="BV120" s="43"/>
      <c r="BW120" s="143"/>
      <c r="BX120" s="143"/>
    </row>
    <row r="121" spans="1:76" s="10" customFormat="1" ht="8.25" customHeight="1" outlineLevel="1">
      <c r="A121" s="362"/>
      <c r="B121" s="37"/>
      <c r="C121" s="77"/>
      <c r="D121" s="77"/>
      <c r="E121" s="37"/>
      <c r="F121" s="43"/>
      <c r="G121" s="37"/>
      <c r="H121" s="37"/>
      <c r="I121" s="37"/>
      <c r="J121" s="37"/>
      <c r="K121" s="37"/>
      <c r="L121" s="37"/>
      <c r="M121" s="37"/>
      <c r="N121" s="37"/>
      <c r="O121" s="37"/>
      <c r="P121" s="37"/>
      <c r="Q121" s="37"/>
      <c r="R121" s="37"/>
      <c r="S121" s="1117"/>
      <c r="T121" s="1117"/>
      <c r="U121" s="1117"/>
      <c r="V121" s="37"/>
      <c r="W121" s="1105"/>
      <c r="X121" s="1105"/>
      <c r="Y121" s="1105"/>
      <c r="Z121" s="1105"/>
      <c r="AA121" s="1105"/>
      <c r="AB121" s="1105"/>
      <c r="AC121" s="1105"/>
      <c r="AD121" s="415"/>
      <c r="AE121" s="1105"/>
      <c r="AF121" s="1105"/>
      <c r="AG121" s="1105"/>
      <c r="AH121" s="1105"/>
      <c r="AI121" s="1105"/>
      <c r="AJ121" s="1105"/>
      <c r="AK121" s="1105"/>
      <c r="AM121" s="37"/>
      <c r="AN121" s="77"/>
      <c r="AO121" s="77"/>
      <c r="AP121" s="37"/>
      <c r="AQ121" s="43"/>
      <c r="AR121" s="37"/>
      <c r="AS121" s="37"/>
      <c r="AT121" s="37"/>
      <c r="AU121" s="37"/>
      <c r="AV121" s="37"/>
      <c r="AW121" s="37"/>
      <c r="AX121" s="37"/>
      <c r="AY121" s="37"/>
      <c r="AZ121" s="37"/>
      <c r="BA121" s="37"/>
      <c r="BB121" s="37"/>
      <c r="BC121" s="1117"/>
      <c r="BD121" s="1117"/>
      <c r="BE121" s="1117"/>
      <c r="BF121" s="37"/>
      <c r="BG121" s="1078"/>
      <c r="BH121" s="1078"/>
      <c r="BI121" s="1078"/>
      <c r="BJ121" s="1078"/>
      <c r="BK121" s="1078"/>
      <c r="BL121" s="1078"/>
      <c r="BM121" s="1078"/>
      <c r="BN121" s="37"/>
      <c r="BO121" s="1078"/>
      <c r="BP121" s="1078"/>
      <c r="BQ121" s="1078"/>
      <c r="BR121" s="1078"/>
      <c r="BS121" s="1078"/>
      <c r="BT121" s="1078"/>
      <c r="BU121" s="1078"/>
      <c r="BV121" s="43"/>
      <c r="BW121" s="143"/>
      <c r="BX121" s="143"/>
    </row>
    <row r="122" spans="1:76" s="10" customFormat="1" ht="15" outlineLevel="1">
      <c r="A122" s="362">
        <v>410</v>
      </c>
      <c r="B122" s="59" t="s">
        <v>188</v>
      </c>
      <c r="C122" s="77"/>
      <c r="D122" s="77"/>
      <c r="E122" s="37"/>
      <c r="F122" s="43"/>
      <c r="G122" s="37"/>
      <c r="H122" s="37"/>
      <c r="I122" s="37"/>
      <c r="J122" s="37"/>
      <c r="K122" s="37"/>
      <c r="L122" s="37"/>
      <c r="M122" s="37"/>
      <c r="N122" s="37"/>
      <c r="O122" s="38">
        <v>410</v>
      </c>
      <c r="P122" s="37"/>
      <c r="Q122" s="37"/>
      <c r="R122" s="37"/>
      <c r="S122" s="1110" t="s">
        <v>1316</v>
      </c>
      <c r="T122" s="1110"/>
      <c r="U122" s="1110"/>
      <c r="V122" s="37"/>
      <c r="W122" s="1121">
        <f>IF(ISBLANK($A122)=FALSE,VLOOKUP($A122,'Tổng hợp'!$A:$J,'Tổng hợp'!$F$8,0),0)</f>
        <v>29759683696</v>
      </c>
      <c r="X122" s="1121"/>
      <c r="Y122" s="1121"/>
      <c r="Z122" s="1121"/>
      <c r="AA122" s="1121"/>
      <c r="AB122" s="1121"/>
      <c r="AC122" s="1121"/>
      <c r="AD122" s="415"/>
      <c r="AE122" s="1121">
        <f>IF(ISBLANK($A122)=FALSE,VLOOKUP($A122,'Tổng hợp'!$A:$J,'Tổng hợp'!$J$8,0),0)</f>
        <v>29588887673</v>
      </c>
      <c r="AF122" s="1121"/>
      <c r="AG122" s="1121"/>
      <c r="AH122" s="1121"/>
      <c r="AI122" s="1121"/>
      <c r="AJ122" s="1121"/>
      <c r="AK122" s="1121"/>
      <c r="AM122" s="59" t="s">
        <v>485</v>
      </c>
      <c r="AN122" s="77"/>
      <c r="AO122" s="77"/>
      <c r="AP122" s="37"/>
      <c r="AQ122" s="43"/>
      <c r="AR122" s="37"/>
      <c r="AS122" s="37"/>
      <c r="AT122" s="37"/>
      <c r="AU122" s="37"/>
      <c r="AV122" s="37"/>
      <c r="AW122" s="37"/>
      <c r="AX122" s="37"/>
      <c r="AY122" s="37"/>
      <c r="AZ122" s="37"/>
      <c r="BA122" s="37"/>
      <c r="BB122" s="37"/>
      <c r="BC122" s="1110"/>
      <c r="BD122" s="1110"/>
      <c r="BE122" s="1110"/>
      <c r="BF122" s="37"/>
      <c r="BG122" s="1078"/>
      <c r="BH122" s="1078"/>
      <c r="BI122" s="1078"/>
      <c r="BJ122" s="1078"/>
      <c r="BK122" s="1078"/>
      <c r="BL122" s="1078"/>
      <c r="BM122" s="1078"/>
      <c r="BN122" s="37"/>
      <c r="BO122" s="1078"/>
      <c r="BP122" s="1078"/>
      <c r="BQ122" s="1078"/>
      <c r="BR122" s="1078"/>
      <c r="BS122" s="1078"/>
      <c r="BT122" s="1078"/>
      <c r="BU122" s="1078"/>
      <c r="BV122" s="43"/>
      <c r="BW122" s="143"/>
      <c r="BX122" s="143"/>
    </row>
    <row r="123" spans="1:76" s="10" customFormat="1" ht="15" outlineLevel="1">
      <c r="A123" s="362">
        <v>411</v>
      </c>
      <c r="B123" s="197" t="s">
        <v>190</v>
      </c>
      <c r="C123" s="77"/>
      <c r="D123" s="77"/>
      <c r="E123" s="37"/>
      <c r="F123" s="43"/>
      <c r="G123" s="37"/>
      <c r="H123" s="37"/>
      <c r="I123" s="37"/>
      <c r="J123" s="37"/>
      <c r="K123" s="37"/>
      <c r="L123" s="37"/>
      <c r="M123" s="37"/>
      <c r="N123" s="37"/>
      <c r="O123" s="37">
        <v>411</v>
      </c>
      <c r="P123" s="37"/>
      <c r="Q123" s="37"/>
      <c r="R123" s="37"/>
      <c r="S123" s="1111"/>
      <c r="T123" s="1111"/>
      <c r="U123" s="1111"/>
      <c r="V123" s="37"/>
      <c r="W123" s="1105">
        <f>IF(ISBLANK($A123)=FALSE,VLOOKUP($A123,'Tổng hợp'!$A:$J,'Tổng hợp'!$F$8,0),0)</f>
        <v>28750000000</v>
      </c>
      <c r="X123" s="1105"/>
      <c r="Y123" s="1105"/>
      <c r="Z123" s="1105"/>
      <c r="AA123" s="1105"/>
      <c r="AB123" s="1105"/>
      <c r="AC123" s="1105"/>
      <c r="AD123" s="415"/>
      <c r="AE123" s="1105">
        <f>IF(ISBLANK($A123)=FALSE,VLOOKUP($A123,'Tổng hợp'!$A:$J,'Tổng hợp'!$J$8,0),0)</f>
        <v>28750000000</v>
      </c>
      <c r="AF123" s="1105"/>
      <c r="AG123" s="1105"/>
      <c r="AH123" s="1105"/>
      <c r="AI123" s="1105"/>
      <c r="AJ123" s="1105"/>
      <c r="AK123" s="1105"/>
      <c r="AM123" s="197" t="s">
        <v>486</v>
      </c>
      <c r="AN123" s="77"/>
      <c r="AO123" s="77"/>
      <c r="AP123" s="37"/>
      <c r="AQ123" s="43"/>
      <c r="AR123" s="37"/>
      <c r="AS123" s="37"/>
      <c r="AT123" s="37"/>
      <c r="AU123" s="37"/>
      <c r="AV123" s="37"/>
      <c r="AW123" s="37"/>
      <c r="AX123" s="37"/>
      <c r="AY123" s="37"/>
      <c r="AZ123" s="37"/>
      <c r="BA123" s="37"/>
      <c r="BB123" s="37"/>
      <c r="BC123" s="1111">
        <v>21</v>
      </c>
      <c r="BD123" s="1111"/>
      <c r="BE123" s="1111"/>
      <c r="BF123" s="37"/>
      <c r="BG123" s="1078"/>
      <c r="BH123" s="1078"/>
      <c r="BI123" s="1078"/>
      <c r="BJ123" s="1078"/>
      <c r="BK123" s="1078"/>
      <c r="BL123" s="1078"/>
      <c r="BM123" s="1078"/>
      <c r="BN123" s="37"/>
      <c r="BO123" s="1078"/>
      <c r="BP123" s="1078"/>
      <c r="BQ123" s="1078"/>
      <c r="BR123" s="1078"/>
      <c r="BS123" s="1078"/>
      <c r="BT123" s="1078"/>
      <c r="BU123" s="1078"/>
      <c r="BV123" s="43"/>
      <c r="BW123" s="143"/>
      <c r="BX123" s="143"/>
    </row>
    <row r="124" spans="1:76" s="10" customFormat="1" ht="15" outlineLevel="1">
      <c r="A124" s="362">
        <v>412</v>
      </c>
      <c r="B124" s="197" t="s">
        <v>191</v>
      </c>
      <c r="C124" s="77"/>
      <c r="D124" s="77"/>
      <c r="E124" s="37"/>
      <c r="F124" s="43"/>
      <c r="G124" s="37"/>
      <c r="H124" s="37"/>
      <c r="I124" s="37"/>
      <c r="J124" s="37"/>
      <c r="K124" s="37"/>
      <c r="L124" s="37"/>
      <c r="M124" s="37"/>
      <c r="N124" s="37"/>
      <c r="O124" s="37">
        <v>412</v>
      </c>
      <c r="P124" s="37"/>
      <c r="Q124" s="37"/>
      <c r="R124" s="37"/>
      <c r="S124" s="1111"/>
      <c r="T124" s="1111"/>
      <c r="U124" s="1111"/>
      <c r="V124" s="37"/>
      <c r="W124" s="1105">
        <f>IF(ISBLANK($A124)=FALSE,VLOOKUP($A124,'Tổng hợp'!$A:$J,'Tổng hợp'!$F$8,0),0)</f>
        <v>0</v>
      </c>
      <c r="X124" s="1105"/>
      <c r="Y124" s="1105"/>
      <c r="Z124" s="1105"/>
      <c r="AA124" s="1105"/>
      <c r="AB124" s="1105"/>
      <c r="AC124" s="1105"/>
      <c r="AD124" s="415"/>
      <c r="AE124" s="1105">
        <f>IF(ISBLANK($A124)=FALSE,VLOOKUP($A124,'Tổng hợp'!$A:$J,'Tổng hợp'!$J$8,0),0)</f>
        <v>0</v>
      </c>
      <c r="AF124" s="1105"/>
      <c r="AG124" s="1105"/>
      <c r="AH124" s="1105"/>
      <c r="AI124" s="1105"/>
      <c r="AJ124" s="1105"/>
      <c r="AK124" s="1105"/>
      <c r="AM124" s="197" t="s">
        <v>487</v>
      </c>
      <c r="AN124" s="77"/>
      <c r="AO124" s="77"/>
      <c r="AP124" s="37"/>
      <c r="AQ124" s="43"/>
      <c r="AR124" s="37"/>
      <c r="AS124" s="37"/>
      <c r="AT124" s="37"/>
      <c r="AU124" s="37"/>
      <c r="AV124" s="37"/>
      <c r="AW124" s="37"/>
      <c r="AX124" s="37"/>
      <c r="AY124" s="37"/>
      <c r="AZ124" s="37"/>
      <c r="BA124" s="37"/>
      <c r="BB124" s="37"/>
      <c r="BC124" s="1111"/>
      <c r="BD124" s="1111"/>
      <c r="BE124" s="1111"/>
      <c r="BF124" s="37"/>
      <c r="BG124" s="1078"/>
      <c r="BH124" s="1078"/>
      <c r="BI124" s="1078"/>
      <c r="BJ124" s="1078"/>
      <c r="BK124" s="1078"/>
      <c r="BL124" s="1078"/>
      <c r="BM124" s="1078"/>
      <c r="BN124" s="37"/>
      <c r="BO124" s="1078"/>
      <c r="BP124" s="1078"/>
      <c r="BQ124" s="1078"/>
      <c r="BR124" s="1078"/>
      <c r="BS124" s="1078"/>
      <c r="BT124" s="1078"/>
      <c r="BU124" s="1078"/>
      <c r="BV124" s="43"/>
      <c r="BW124" s="143"/>
      <c r="BX124" s="143"/>
    </row>
    <row r="125" spans="1:76" s="10" customFormat="1" ht="15" outlineLevel="1">
      <c r="A125" s="362">
        <v>413</v>
      </c>
      <c r="B125" s="197" t="s">
        <v>1057</v>
      </c>
      <c r="C125" s="77"/>
      <c r="D125" s="77"/>
      <c r="E125" s="37"/>
      <c r="F125" s="43"/>
      <c r="G125" s="37"/>
      <c r="H125" s="37"/>
      <c r="I125" s="37"/>
      <c r="J125" s="37"/>
      <c r="K125" s="37"/>
      <c r="L125" s="37"/>
      <c r="M125" s="37"/>
      <c r="N125" s="37"/>
      <c r="O125" s="37">
        <v>413</v>
      </c>
      <c r="P125" s="37"/>
      <c r="Q125" s="37"/>
      <c r="R125" s="37"/>
      <c r="S125" s="1111"/>
      <c r="T125" s="1111"/>
      <c r="U125" s="1111"/>
      <c r="V125" s="37"/>
      <c r="W125" s="1105">
        <f>IF(ISBLANK($A125)=FALSE,VLOOKUP($A125,'Tổng hợp'!$A:$J,'Tổng hợp'!$F$8,0),0)</f>
        <v>0</v>
      </c>
      <c r="X125" s="1105"/>
      <c r="Y125" s="1105"/>
      <c r="Z125" s="1105"/>
      <c r="AA125" s="1105"/>
      <c r="AB125" s="1105"/>
      <c r="AC125" s="1105"/>
      <c r="AD125" s="415"/>
      <c r="AE125" s="1105">
        <f>IF(ISBLANK($A125)=FALSE,VLOOKUP($A125,'Tổng hợp'!$A:$J,'Tổng hợp'!$J$8,0),0)</f>
        <v>0</v>
      </c>
      <c r="AF125" s="1105"/>
      <c r="AG125" s="1105"/>
      <c r="AH125" s="1105"/>
      <c r="AI125" s="1105"/>
      <c r="AJ125" s="1105"/>
      <c r="AK125" s="1105"/>
      <c r="AM125" s="197" t="s">
        <v>488</v>
      </c>
      <c r="AN125" s="77"/>
      <c r="AO125" s="77"/>
      <c r="AP125" s="37"/>
      <c r="AQ125" s="43"/>
      <c r="AR125" s="37"/>
      <c r="AS125" s="37"/>
      <c r="AT125" s="37"/>
      <c r="AU125" s="37"/>
      <c r="AV125" s="37"/>
      <c r="AW125" s="37"/>
      <c r="AX125" s="37"/>
      <c r="AY125" s="37"/>
      <c r="AZ125" s="37"/>
      <c r="BA125" s="37"/>
      <c r="BB125" s="37"/>
      <c r="BC125" s="1111"/>
      <c r="BD125" s="1111"/>
      <c r="BE125" s="1111"/>
      <c r="BF125" s="37"/>
      <c r="BG125" s="1078"/>
      <c r="BH125" s="1078"/>
      <c r="BI125" s="1078"/>
      <c r="BJ125" s="1078"/>
      <c r="BK125" s="1078"/>
      <c r="BL125" s="1078"/>
      <c r="BM125" s="1078"/>
      <c r="BN125" s="37"/>
      <c r="BO125" s="1078"/>
      <c r="BP125" s="1078"/>
      <c r="BQ125" s="1078"/>
      <c r="BR125" s="1078"/>
      <c r="BS125" s="1078"/>
      <c r="BT125" s="1078"/>
      <c r="BU125" s="1078"/>
      <c r="BV125" s="43"/>
      <c r="BW125" s="143"/>
      <c r="BX125" s="143"/>
    </row>
    <row r="126" spans="1:76" s="10" customFormat="1" ht="15" outlineLevel="1">
      <c r="A126" s="362">
        <v>414</v>
      </c>
      <c r="B126" s="197" t="s">
        <v>1059</v>
      </c>
      <c r="C126" s="77"/>
      <c r="D126" s="77"/>
      <c r="E126" s="37"/>
      <c r="F126" s="43"/>
      <c r="G126" s="37"/>
      <c r="H126" s="37"/>
      <c r="I126" s="37"/>
      <c r="J126" s="37"/>
      <c r="K126" s="37"/>
      <c r="L126" s="37"/>
      <c r="M126" s="37"/>
      <c r="N126" s="37"/>
      <c r="O126" s="37">
        <v>414</v>
      </c>
      <c r="P126" s="37"/>
      <c r="Q126" s="37"/>
      <c r="R126" s="37"/>
      <c r="S126" s="200"/>
      <c r="T126" s="200"/>
      <c r="U126" s="200"/>
      <c r="V126" s="37"/>
      <c r="W126" s="1105">
        <f>IF(ISBLANK($A126)=FALSE,VLOOKUP($A126,'Tổng hợp'!$A:$J,'Tổng hợp'!$F$8,0),0)</f>
        <v>0</v>
      </c>
      <c r="X126" s="1105"/>
      <c r="Y126" s="1105"/>
      <c r="Z126" s="1105"/>
      <c r="AA126" s="1105"/>
      <c r="AB126" s="1105"/>
      <c r="AC126" s="1105"/>
      <c r="AD126" s="415"/>
      <c r="AE126" s="1105">
        <f>IF(ISBLANK($A126)=FALSE,VLOOKUP($A126,'Tổng hợp'!$A:$J,'Tổng hợp'!$J$8,0),0)</f>
        <v>0</v>
      </c>
      <c r="AF126" s="1105"/>
      <c r="AG126" s="1105"/>
      <c r="AH126" s="1105"/>
      <c r="AI126" s="1105"/>
      <c r="AJ126" s="1105"/>
      <c r="AK126" s="1105"/>
      <c r="AM126" s="197"/>
      <c r="AN126" s="77"/>
      <c r="AO126" s="77"/>
      <c r="AP126" s="37"/>
      <c r="AQ126" s="43"/>
      <c r="AR126" s="37"/>
      <c r="AS126" s="37"/>
      <c r="AT126" s="37"/>
      <c r="AU126" s="37"/>
      <c r="AV126" s="37"/>
      <c r="AW126" s="37"/>
      <c r="AX126" s="37"/>
      <c r="AY126" s="37"/>
      <c r="AZ126" s="37"/>
      <c r="BA126" s="37"/>
      <c r="BB126" s="37"/>
      <c r="BC126" s="200"/>
      <c r="BD126" s="200"/>
      <c r="BE126" s="200"/>
      <c r="BF126" s="37"/>
      <c r="BG126" s="43"/>
      <c r="BH126" s="43"/>
      <c r="BI126" s="43"/>
      <c r="BJ126" s="43"/>
      <c r="BK126" s="43"/>
      <c r="BL126" s="43"/>
      <c r="BM126" s="43"/>
      <c r="BN126" s="37"/>
      <c r="BO126" s="43"/>
      <c r="BP126" s="43"/>
      <c r="BQ126" s="43"/>
      <c r="BR126" s="43"/>
      <c r="BS126" s="43"/>
      <c r="BT126" s="43"/>
      <c r="BU126" s="43"/>
      <c r="BV126" s="43"/>
      <c r="BW126" s="143"/>
      <c r="BX126" s="143"/>
    </row>
    <row r="127" spans="1:76" s="10" customFormat="1" ht="15" outlineLevel="1">
      <c r="A127" s="362">
        <v>415</v>
      </c>
      <c r="B127" s="197" t="s">
        <v>1058</v>
      </c>
      <c r="C127" s="77"/>
      <c r="D127" s="77"/>
      <c r="E127" s="37"/>
      <c r="F127" s="43"/>
      <c r="G127" s="37"/>
      <c r="H127" s="37"/>
      <c r="I127" s="37"/>
      <c r="J127" s="37"/>
      <c r="K127" s="37"/>
      <c r="L127" s="37"/>
      <c r="M127" s="37"/>
      <c r="N127" s="37"/>
      <c r="O127" s="37">
        <v>415</v>
      </c>
      <c r="P127" s="37"/>
      <c r="Q127" s="37"/>
      <c r="R127" s="37"/>
      <c r="S127" s="1111"/>
      <c r="T127" s="1111"/>
      <c r="U127" s="1111"/>
      <c r="V127" s="37"/>
      <c r="W127" s="1105">
        <f>IF(ISBLANK($A127)=FALSE,VLOOKUP($A127,'Tổng hợp'!$A:$J,'Tổng hợp'!$F$8,0),0)</f>
        <v>0</v>
      </c>
      <c r="X127" s="1105"/>
      <c r="Y127" s="1105"/>
      <c r="Z127" s="1105"/>
      <c r="AA127" s="1105"/>
      <c r="AB127" s="1105"/>
      <c r="AC127" s="1105"/>
      <c r="AD127" s="415"/>
      <c r="AE127" s="1105">
        <f>IF(ISBLANK($A127)=FALSE,VLOOKUP($A127,'Tổng hợp'!$A:$J,'Tổng hợp'!$J$8,0),0)</f>
        <v>0</v>
      </c>
      <c r="AF127" s="1105"/>
      <c r="AG127" s="1105"/>
      <c r="AH127" s="1105"/>
      <c r="AI127" s="1105"/>
      <c r="AJ127" s="1105"/>
      <c r="AK127" s="1105"/>
      <c r="AM127" s="197" t="s">
        <v>489</v>
      </c>
      <c r="AN127" s="77"/>
      <c r="AO127" s="77"/>
      <c r="AP127" s="37"/>
      <c r="AQ127" s="43"/>
      <c r="AR127" s="37"/>
      <c r="AS127" s="37"/>
      <c r="AT127" s="37"/>
      <c r="AU127" s="37"/>
      <c r="AV127" s="37"/>
      <c r="AW127" s="37"/>
      <c r="AX127" s="37"/>
      <c r="AY127" s="37"/>
      <c r="AZ127" s="37"/>
      <c r="BA127" s="37"/>
      <c r="BB127" s="37"/>
      <c r="BC127" s="1111"/>
      <c r="BD127" s="1111"/>
      <c r="BE127" s="1111"/>
      <c r="BF127" s="37"/>
      <c r="BG127" s="1078"/>
      <c r="BH127" s="1078"/>
      <c r="BI127" s="1078"/>
      <c r="BJ127" s="1078"/>
      <c r="BK127" s="1078"/>
      <c r="BL127" s="1078"/>
      <c r="BM127" s="1078"/>
      <c r="BN127" s="37"/>
      <c r="BO127" s="1078"/>
      <c r="BP127" s="1078"/>
      <c r="BQ127" s="1078"/>
      <c r="BR127" s="1078"/>
      <c r="BS127" s="1078"/>
      <c r="BT127" s="1078"/>
      <c r="BU127" s="1078"/>
      <c r="BV127" s="43"/>
      <c r="BW127" s="143"/>
      <c r="BX127" s="143"/>
    </row>
    <row r="128" spans="1:76" s="10" customFormat="1" ht="15" outlineLevel="1">
      <c r="A128" s="362">
        <v>416</v>
      </c>
      <c r="B128" s="197" t="s">
        <v>1060</v>
      </c>
      <c r="C128" s="77"/>
      <c r="D128" s="77"/>
      <c r="E128" s="37"/>
      <c r="F128" s="43"/>
      <c r="G128" s="37"/>
      <c r="H128" s="37"/>
      <c r="I128" s="37"/>
      <c r="J128" s="37"/>
      <c r="K128" s="37"/>
      <c r="L128" s="37"/>
      <c r="M128" s="37"/>
      <c r="N128" s="37"/>
      <c r="O128" s="37">
        <v>416</v>
      </c>
      <c r="P128" s="37"/>
      <c r="Q128" s="37"/>
      <c r="R128" s="37"/>
      <c r="S128" s="1111"/>
      <c r="T128" s="1111"/>
      <c r="U128" s="1111"/>
      <c r="V128" s="37"/>
      <c r="W128" s="1105">
        <f>IF(ISBLANK($A128)=FALSE,VLOOKUP($A128,'Tổng hợp'!$A:$J,'Tổng hợp'!$F$8,0),0)</f>
        <v>0</v>
      </c>
      <c r="X128" s="1105"/>
      <c r="Y128" s="1105"/>
      <c r="Z128" s="1105"/>
      <c r="AA128" s="1105"/>
      <c r="AB128" s="1105"/>
      <c r="AC128" s="1105"/>
      <c r="AD128" s="415"/>
      <c r="AE128" s="1105">
        <f>IF(ISBLANK($A128)=FALSE,VLOOKUP($A128,'Tổng hợp'!$A:$J,'Tổng hợp'!$J$8,0),0)</f>
        <v>0</v>
      </c>
      <c r="AF128" s="1105"/>
      <c r="AG128" s="1105"/>
      <c r="AH128" s="1105"/>
      <c r="AI128" s="1105"/>
      <c r="AJ128" s="1105"/>
      <c r="AK128" s="1105"/>
      <c r="AM128" s="197" t="s">
        <v>583</v>
      </c>
      <c r="AN128" s="77"/>
      <c r="AO128" s="77"/>
      <c r="AP128" s="37"/>
      <c r="AQ128" s="43"/>
      <c r="AR128" s="37"/>
      <c r="AS128" s="37"/>
      <c r="AT128" s="37"/>
      <c r="AU128" s="37"/>
      <c r="AV128" s="37"/>
      <c r="AW128" s="37"/>
      <c r="AX128" s="37"/>
      <c r="AY128" s="37"/>
      <c r="AZ128" s="37"/>
      <c r="BA128" s="37"/>
      <c r="BB128" s="37"/>
      <c r="BC128" s="1111"/>
      <c r="BD128" s="1111"/>
      <c r="BE128" s="1111"/>
      <c r="BF128" s="37"/>
      <c r="BG128" s="1078"/>
      <c r="BH128" s="1078"/>
      <c r="BI128" s="1078"/>
      <c r="BJ128" s="1078"/>
      <c r="BK128" s="1078"/>
      <c r="BL128" s="1078"/>
      <c r="BM128" s="1078"/>
      <c r="BN128" s="37"/>
      <c r="BO128" s="1078"/>
      <c r="BP128" s="1078"/>
      <c r="BQ128" s="1078"/>
      <c r="BR128" s="1078"/>
      <c r="BS128" s="1078"/>
      <c r="BT128" s="1078"/>
      <c r="BU128" s="1078"/>
      <c r="BV128" s="43"/>
      <c r="BW128" s="143"/>
      <c r="BX128" s="143"/>
    </row>
    <row r="129" spans="1:76" s="10" customFormat="1" ht="15" outlineLevel="1">
      <c r="A129" s="362">
        <v>417</v>
      </c>
      <c r="B129" s="197" t="s">
        <v>1061</v>
      </c>
      <c r="C129" s="77"/>
      <c r="D129" s="77"/>
      <c r="E129" s="37"/>
      <c r="F129" s="43"/>
      <c r="G129" s="37"/>
      <c r="H129" s="37"/>
      <c r="I129" s="37"/>
      <c r="J129" s="37"/>
      <c r="K129" s="37"/>
      <c r="L129" s="37"/>
      <c r="M129" s="37"/>
      <c r="N129" s="37"/>
      <c r="O129" s="37">
        <v>417</v>
      </c>
      <c r="P129" s="37"/>
      <c r="Q129" s="37"/>
      <c r="R129" s="37"/>
      <c r="S129" s="1111"/>
      <c r="T129" s="1111"/>
      <c r="U129" s="1111"/>
      <c r="V129" s="37"/>
      <c r="W129" s="1105">
        <f>IF(ISBLANK($A129)=FALSE,VLOOKUP($A129,'Tổng hợp'!$A:$J,'Tổng hợp'!$F$8,0),0)</f>
        <v>50000000</v>
      </c>
      <c r="X129" s="1105"/>
      <c r="Y129" s="1105"/>
      <c r="Z129" s="1105"/>
      <c r="AA129" s="1105"/>
      <c r="AB129" s="1105"/>
      <c r="AC129" s="1105"/>
      <c r="AD129" s="415"/>
      <c r="AE129" s="1105">
        <f>IF(ISBLANK($A129)=FALSE,VLOOKUP($A129,'Tổng hợp'!$A:$J,'Tổng hợp'!$J$8,0),0)</f>
        <v>50000000</v>
      </c>
      <c r="AF129" s="1105"/>
      <c r="AG129" s="1105"/>
      <c r="AH129" s="1105"/>
      <c r="AI129" s="1105"/>
      <c r="AJ129" s="1105"/>
      <c r="AK129" s="1105"/>
      <c r="AM129" s="197" t="s">
        <v>584</v>
      </c>
      <c r="AN129" s="77"/>
      <c r="AO129" s="77"/>
      <c r="AP129" s="37"/>
      <c r="AQ129" s="43"/>
      <c r="AR129" s="37"/>
      <c r="AS129" s="37"/>
      <c r="AT129" s="37"/>
      <c r="AU129" s="37"/>
      <c r="AV129" s="37"/>
      <c r="AW129" s="37"/>
      <c r="AX129" s="37"/>
      <c r="AY129" s="37"/>
      <c r="AZ129" s="37"/>
      <c r="BA129" s="37"/>
      <c r="BB129" s="37"/>
      <c r="BC129" s="1111">
        <v>21</v>
      </c>
      <c r="BD129" s="1111"/>
      <c r="BE129" s="1111"/>
      <c r="BF129" s="37"/>
      <c r="BG129" s="1078"/>
      <c r="BH129" s="1078"/>
      <c r="BI129" s="1078"/>
      <c r="BJ129" s="1078"/>
      <c r="BK129" s="1078"/>
      <c r="BL129" s="1078"/>
      <c r="BM129" s="1078"/>
      <c r="BN129" s="37"/>
      <c r="BO129" s="1078"/>
      <c r="BP129" s="1078"/>
      <c r="BQ129" s="1078"/>
      <c r="BR129" s="1078"/>
      <c r="BS129" s="1078"/>
      <c r="BT129" s="1078"/>
      <c r="BU129" s="1078"/>
      <c r="BV129" s="43"/>
      <c r="BW129" s="143"/>
      <c r="BX129" s="143"/>
    </row>
    <row r="130" spans="1:76" s="10" customFormat="1" ht="15" outlineLevel="1">
      <c r="A130" s="362">
        <v>418</v>
      </c>
      <c r="B130" s="197" t="s">
        <v>1062</v>
      </c>
      <c r="C130" s="77"/>
      <c r="D130" s="77"/>
      <c r="E130" s="37"/>
      <c r="F130" s="43"/>
      <c r="G130" s="37"/>
      <c r="H130" s="37"/>
      <c r="I130" s="37"/>
      <c r="J130" s="37"/>
      <c r="K130" s="37"/>
      <c r="L130" s="37"/>
      <c r="M130" s="37"/>
      <c r="N130" s="37"/>
      <c r="O130" s="37">
        <v>418</v>
      </c>
      <c r="P130" s="37"/>
      <c r="Q130" s="37"/>
      <c r="R130" s="37"/>
      <c r="S130" s="1111"/>
      <c r="T130" s="1111"/>
      <c r="U130" s="1111"/>
      <c r="V130" s="37"/>
      <c r="W130" s="1105">
        <f>IF(ISBLANK($A130)=FALSE,VLOOKUP($A130,'Tổng hợp'!$A:$J,'Tổng hợp'!$F$8,0),0)</f>
        <v>50000000</v>
      </c>
      <c r="X130" s="1105"/>
      <c r="Y130" s="1105"/>
      <c r="Z130" s="1105"/>
      <c r="AA130" s="1105"/>
      <c r="AB130" s="1105"/>
      <c r="AC130" s="1105"/>
      <c r="AD130" s="415"/>
      <c r="AE130" s="1105">
        <f>IF(ISBLANK($A130)=FALSE,VLOOKUP($A130,'Tổng hợp'!$A:$J,'Tổng hợp'!$J$8,0),0)</f>
        <v>50000000</v>
      </c>
      <c r="AF130" s="1105"/>
      <c r="AG130" s="1105"/>
      <c r="AH130" s="1105"/>
      <c r="AI130" s="1105"/>
      <c r="AJ130" s="1105"/>
      <c r="AK130" s="1105"/>
      <c r="AM130" s="197" t="s">
        <v>490</v>
      </c>
      <c r="AN130" s="77"/>
      <c r="AO130" s="77"/>
      <c r="AP130" s="37"/>
      <c r="AQ130" s="43"/>
      <c r="AR130" s="37"/>
      <c r="AS130" s="37"/>
      <c r="AT130" s="37"/>
      <c r="AU130" s="37"/>
      <c r="AV130" s="37"/>
      <c r="AW130" s="37"/>
      <c r="AX130" s="37"/>
      <c r="AY130" s="37"/>
      <c r="AZ130" s="37"/>
      <c r="BA130" s="37"/>
      <c r="BB130" s="37"/>
      <c r="BC130" s="1111">
        <v>21</v>
      </c>
      <c r="BD130" s="1111"/>
      <c r="BE130" s="1111"/>
      <c r="BF130" s="37"/>
      <c r="BG130" s="1078"/>
      <c r="BH130" s="1078"/>
      <c r="BI130" s="1078"/>
      <c r="BJ130" s="1078"/>
      <c r="BK130" s="1078"/>
      <c r="BL130" s="1078"/>
      <c r="BM130" s="1078"/>
      <c r="BN130" s="37"/>
      <c r="BO130" s="1078"/>
      <c r="BP130" s="1078"/>
      <c r="BQ130" s="1078"/>
      <c r="BR130" s="1078"/>
      <c r="BS130" s="1078"/>
      <c r="BT130" s="1078"/>
      <c r="BU130" s="1078"/>
      <c r="BV130" s="43"/>
      <c r="BW130" s="143"/>
      <c r="BX130" s="143"/>
    </row>
    <row r="131" spans="1:76" s="10" customFormat="1" ht="15" outlineLevel="1">
      <c r="A131" s="362">
        <v>419</v>
      </c>
      <c r="B131" s="197" t="s">
        <v>1063</v>
      </c>
      <c r="C131" s="77"/>
      <c r="D131" s="77"/>
      <c r="E131" s="37"/>
      <c r="F131" s="43"/>
      <c r="G131" s="37"/>
      <c r="H131" s="37"/>
      <c r="I131" s="37"/>
      <c r="J131" s="37"/>
      <c r="K131" s="37"/>
      <c r="L131" s="37"/>
      <c r="M131" s="37"/>
      <c r="N131" s="37"/>
      <c r="O131" s="37">
        <v>419</v>
      </c>
      <c r="P131" s="37"/>
      <c r="Q131" s="37"/>
      <c r="R131" s="37"/>
      <c r="S131" s="1111"/>
      <c r="T131" s="1111"/>
      <c r="U131" s="1111"/>
      <c r="V131" s="37"/>
      <c r="W131" s="1105">
        <f>IF(ISBLANK($A131)=FALSE,VLOOKUP($A131,'Tổng hợp'!$A:$J,'Tổng hợp'!$F$8,0),0)</f>
        <v>0</v>
      </c>
      <c r="X131" s="1105"/>
      <c r="Y131" s="1105"/>
      <c r="Z131" s="1105"/>
      <c r="AA131" s="1105"/>
      <c r="AB131" s="1105"/>
      <c r="AC131" s="1105"/>
      <c r="AD131" s="415"/>
      <c r="AE131" s="1105">
        <f>IF(ISBLANK($A131)=FALSE,VLOOKUP($A131,'Tổng hợp'!$A:$J,'Tổng hợp'!$J$8,0),0)</f>
        <v>0</v>
      </c>
      <c r="AF131" s="1105"/>
      <c r="AG131" s="1105"/>
      <c r="AH131" s="1105"/>
      <c r="AI131" s="1105"/>
      <c r="AJ131" s="1105"/>
      <c r="AK131" s="1105"/>
      <c r="AM131" s="197" t="s">
        <v>491</v>
      </c>
      <c r="AN131" s="77"/>
      <c r="AO131" s="77"/>
      <c r="AP131" s="37"/>
      <c r="AQ131" s="43"/>
      <c r="AR131" s="37"/>
      <c r="AS131" s="37"/>
      <c r="AT131" s="37"/>
      <c r="AU131" s="37"/>
      <c r="AV131" s="37"/>
      <c r="AW131" s="37"/>
      <c r="AX131" s="37"/>
      <c r="AY131" s="37"/>
      <c r="AZ131" s="37"/>
      <c r="BA131" s="37"/>
      <c r="BB131" s="37"/>
      <c r="BC131" s="1111">
        <v>21</v>
      </c>
      <c r="BD131" s="1111"/>
      <c r="BE131" s="1111"/>
      <c r="BF131" s="37"/>
      <c r="BG131" s="1078"/>
      <c r="BH131" s="1078"/>
      <c r="BI131" s="1078"/>
      <c r="BJ131" s="1078"/>
      <c r="BK131" s="1078"/>
      <c r="BL131" s="1078"/>
      <c r="BM131" s="1078"/>
      <c r="BN131" s="37"/>
      <c r="BO131" s="1078"/>
      <c r="BP131" s="1078"/>
      <c r="BQ131" s="1078"/>
      <c r="BR131" s="1078"/>
      <c r="BS131" s="1078"/>
      <c r="BT131" s="1078"/>
      <c r="BU131" s="1078"/>
      <c r="BV131" s="43"/>
      <c r="BW131" s="143"/>
      <c r="BX131" s="143"/>
    </row>
    <row r="132" spans="1:76" s="10" customFormat="1" ht="15" outlineLevel="1">
      <c r="A132" s="362">
        <v>420</v>
      </c>
      <c r="B132" s="197" t="s">
        <v>1064</v>
      </c>
      <c r="C132" s="77"/>
      <c r="D132" s="77"/>
      <c r="E132" s="37"/>
      <c r="F132" s="43"/>
      <c r="G132" s="37"/>
      <c r="H132" s="37"/>
      <c r="I132" s="37"/>
      <c r="J132" s="37"/>
      <c r="K132" s="37"/>
      <c r="L132" s="37"/>
      <c r="M132" s="37"/>
      <c r="N132" s="37"/>
      <c r="O132" s="37">
        <v>420</v>
      </c>
      <c r="P132" s="37"/>
      <c r="Q132" s="37"/>
      <c r="R132" s="37"/>
      <c r="S132" s="1111"/>
      <c r="T132" s="1111"/>
      <c r="U132" s="1111"/>
      <c r="V132" s="37"/>
      <c r="W132" s="1105">
        <f>IF(ISBLANK($A132)=FALSE,VLOOKUP($A132,'Tổng hợp'!$A:$J,'Tổng hợp'!$F$8,0),0)</f>
        <v>909683696</v>
      </c>
      <c r="X132" s="1105"/>
      <c r="Y132" s="1105"/>
      <c r="Z132" s="1105"/>
      <c r="AA132" s="1105"/>
      <c r="AB132" s="1105"/>
      <c r="AC132" s="1105"/>
      <c r="AD132" s="415"/>
      <c r="AE132" s="1105">
        <f>IF(ISBLANK($A132)=FALSE,VLOOKUP($A132,'Tổng hợp'!$A:$J,'Tổng hợp'!$J$8,0),0)</f>
        <v>738887673</v>
      </c>
      <c r="AF132" s="1105"/>
      <c r="AG132" s="1105"/>
      <c r="AH132" s="1105"/>
      <c r="AI132" s="1105"/>
      <c r="AJ132" s="1105"/>
      <c r="AK132" s="1105"/>
      <c r="AM132" s="197" t="s">
        <v>492</v>
      </c>
      <c r="AN132" s="77"/>
      <c r="AO132" s="77"/>
      <c r="AP132" s="37"/>
      <c r="AQ132" s="43"/>
      <c r="AR132" s="37"/>
      <c r="AS132" s="37"/>
      <c r="AT132" s="37"/>
      <c r="AU132" s="37"/>
      <c r="AV132" s="37"/>
      <c r="AW132" s="37"/>
      <c r="AX132" s="37"/>
      <c r="AY132" s="37"/>
      <c r="AZ132" s="37"/>
      <c r="BA132" s="37"/>
      <c r="BB132" s="37"/>
      <c r="BC132" s="1111"/>
      <c r="BD132" s="1111"/>
      <c r="BE132" s="1111"/>
      <c r="BF132" s="37"/>
      <c r="BG132" s="1078"/>
      <c r="BH132" s="1078"/>
      <c r="BI132" s="1078"/>
      <c r="BJ132" s="1078"/>
      <c r="BK132" s="1078"/>
      <c r="BL132" s="1078"/>
      <c r="BM132" s="1078"/>
      <c r="BN132" s="37"/>
      <c r="BO132" s="1078"/>
      <c r="BP132" s="1078"/>
      <c r="BQ132" s="1078"/>
      <c r="BR132" s="1078"/>
      <c r="BS132" s="1078"/>
      <c r="BT132" s="1078"/>
      <c r="BU132" s="1078"/>
      <c r="BV132" s="43"/>
      <c r="BW132" s="143"/>
      <c r="BX132" s="143"/>
    </row>
    <row r="133" spans="1:76" s="10" customFormat="1" ht="15" outlineLevel="1">
      <c r="A133" s="362">
        <v>421</v>
      </c>
      <c r="B133" s="197" t="s">
        <v>1065</v>
      </c>
      <c r="C133" s="77"/>
      <c r="D133" s="77"/>
      <c r="E133" s="37"/>
      <c r="F133" s="43"/>
      <c r="G133" s="37"/>
      <c r="H133" s="37"/>
      <c r="I133" s="37"/>
      <c r="J133" s="37"/>
      <c r="K133" s="37"/>
      <c r="L133" s="37"/>
      <c r="M133" s="37"/>
      <c r="N133" s="37"/>
      <c r="O133" s="37">
        <v>421</v>
      </c>
      <c r="P133" s="37"/>
      <c r="Q133" s="37"/>
      <c r="R133" s="37"/>
      <c r="S133" s="200"/>
      <c r="T133" s="200"/>
      <c r="U133" s="200"/>
      <c r="V133" s="37"/>
      <c r="W133" s="1105">
        <f>IF(ISBLANK($A133)=FALSE,VLOOKUP($A133,'Tổng hợp'!$A:$J,'Tổng hợp'!$F$8,0),0)</f>
        <v>0</v>
      </c>
      <c r="X133" s="1105"/>
      <c r="Y133" s="1105"/>
      <c r="Z133" s="1105"/>
      <c r="AA133" s="1105"/>
      <c r="AB133" s="1105"/>
      <c r="AC133" s="1105"/>
      <c r="AD133" s="415"/>
      <c r="AE133" s="1105">
        <f>IF(ISBLANK($A133)=FALSE,VLOOKUP($A133,'Tổng hợp'!$A:$J,'Tổng hợp'!$J$8,0),0)</f>
        <v>0</v>
      </c>
      <c r="AF133" s="1105"/>
      <c r="AG133" s="1105"/>
      <c r="AH133" s="1105"/>
      <c r="AI133" s="1105"/>
      <c r="AJ133" s="1105"/>
      <c r="AK133" s="1105"/>
      <c r="AM133" s="197"/>
      <c r="AN133" s="77"/>
      <c r="AO133" s="77"/>
      <c r="AP133" s="37"/>
      <c r="AQ133" s="43"/>
      <c r="AR133" s="37"/>
      <c r="AS133" s="37"/>
      <c r="AT133" s="37"/>
      <c r="AU133" s="37"/>
      <c r="AV133" s="37"/>
      <c r="AW133" s="37"/>
      <c r="AX133" s="37"/>
      <c r="AY133" s="37"/>
      <c r="AZ133" s="37"/>
      <c r="BA133" s="37"/>
      <c r="BB133" s="37"/>
      <c r="BC133" s="200"/>
      <c r="BD133" s="200"/>
      <c r="BE133" s="200"/>
      <c r="BF133" s="37"/>
      <c r="BG133" s="43"/>
      <c r="BH133" s="43"/>
      <c r="BI133" s="43"/>
      <c r="BJ133" s="43"/>
      <c r="BK133" s="43"/>
      <c r="BL133" s="43"/>
      <c r="BM133" s="43"/>
      <c r="BN133" s="37"/>
      <c r="BO133" s="43"/>
      <c r="BP133" s="43"/>
      <c r="BQ133" s="43"/>
      <c r="BR133" s="43"/>
      <c r="BS133" s="43"/>
      <c r="BT133" s="43"/>
      <c r="BU133" s="43"/>
      <c r="BV133" s="43"/>
      <c r="BW133" s="143"/>
      <c r="BX133" s="143"/>
    </row>
    <row r="134" spans="1:76" s="10" customFormat="1" ht="6" customHeight="1" outlineLevel="1">
      <c r="A134" s="362"/>
      <c r="B134" s="37"/>
      <c r="C134" s="77"/>
      <c r="D134" s="77"/>
      <c r="E134" s="37"/>
      <c r="F134" s="43"/>
      <c r="G134" s="37"/>
      <c r="H134" s="37"/>
      <c r="I134" s="37"/>
      <c r="J134" s="37"/>
      <c r="K134" s="37"/>
      <c r="L134" s="37"/>
      <c r="M134" s="37"/>
      <c r="N134" s="37"/>
      <c r="O134" s="37"/>
      <c r="P134" s="37"/>
      <c r="Q134" s="37"/>
      <c r="R134" s="37"/>
      <c r="S134" s="1117"/>
      <c r="T134" s="1117"/>
      <c r="U134" s="1117"/>
      <c r="V134" s="37"/>
      <c r="W134" s="1105"/>
      <c r="X134" s="1105"/>
      <c r="Y134" s="1105"/>
      <c r="Z134" s="1105"/>
      <c r="AA134" s="1105"/>
      <c r="AB134" s="1105"/>
      <c r="AC134" s="1105"/>
      <c r="AD134" s="415"/>
      <c r="AE134" s="1105"/>
      <c r="AF134" s="1105"/>
      <c r="AG134" s="1105"/>
      <c r="AH134" s="1105"/>
      <c r="AI134" s="1105"/>
      <c r="AJ134" s="1105"/>
      <c r="AK134" s="1105"/>
      <c r="AM134" s="37"/>
      <c r="AN134" s="77"/>
      <c r="AO134" s="77"/>
      <c r="AP134" s="37"/>
      <c r="AQ134" s="43"/>
      <c r="AR134" s="37"/>
      <c r="AS134" s="37"/>
      <c r="AT134" s="37"/>
      <c r="AU134" s="37"/>
      <c r="AV134" s="37"/>
      <c r="AW134" s="37"/>
      <c r="AX134" s="37"/>
      <c r="AY134" s="37"/>
      <c r="AZ134" s="37"/>
      <c r="BA134" s="37"/>
      <c r="BB134" s="37"/>
      <c r="BC134" s="1117"/>
      <c r="BD134" s="1117"/>
      <c r="BE134" s="1117"/>
      <c r="BF134" s="37"/>
      <c r="BG134" s="1078"/>
      <c r="BH134" s="1078"/>
      <c r="BI134" s="1078"/>
      <c r="BJ134" s="1078"/>
      <c r="BK134" s="1078"/>
      <c r="BL134" s="1078"/>
      <c r="BM134" s="1078"/>
      <c r="BN134" s="37"/>
      <c r="BO134" s="1078"/>
      <c r="BP134" s="1078"/>
      <c r="BQ134" s="1078"/>
      <c r="BR134" s="1078"/>
      <c r="BS134" s="1078"/>
      <c r="BT134" s="1078"/>
      <c r="BU134" s="1078"/>
      <c r="BV134" s="43"/>
      <c r="BW134" s="143"/>
      <c r="BX134" s="143"/>
    </row>
    <row r="135" spans="1:76" s="10" customFormat="1" ht="15" outlineLevel="1">
      <c r="A135" s="362">
        <v>430</v>
      </c>
      <c r="B135" s="59" t="s">
        <v>1066</v>
      </c>
      <c r="C135" s="77"/>
      <c r="D135" s="77"/>
      <c r="E135" s="37"/>
      <c r="F135" s="43"/>
      <c r="G135" s="37"/>
      <c r="H135" s="37"/>
      <c r="I135" s="37"/>
      <c r="J135" s="37"/>
      <c r="K135" s="37"/>
      <c r="L135" s="37"/>
      <c r="M135" s="37"/>
      <c r="N135" s="37"/>
      <c r="O135" s="38">
        <v>430</v>
      </c>
      <c r="P135" s="37"/>
      <c r="Q135" s="37"/>
      <c r="R135" s="37"/>
      <c r="S135" s="1110"/>
      <c r="T135" s="1110"/>
      <c r="U135" s="1110"/>
      <c r="V135" s="37"/>
      <c r="W135" s="1121">
        <f>IF(ISBLANK($A135)=FALSE,VLOOKUP($A135,'Tổng hợp'!$A:$J,'Tổng hợp'!$F$8,0),0)</f>
        <v>0</v>
      </c>
      <c r="X135" s="1121"/>
      <c r="Y135" s="1121"/>
      <c r="Z135" s="1121"/>
      <c r="AA135" s="1121"/>
      <c r="AB135" s="1121"/>
      <c r="AC135" s="1121"/>
      <c r="AD135" s="415"/>
      <c r="AE135" s="1121">
        <f>IF(ISBLANK($A135)=FALSE,VLOOKUP($A135,'Tổng hợp'!$A:$J,'Tổng hợp'!$J$8,0),0)</f>
        <v>0</v>
      </c>
      <c r="AF135" s="1121"/>
      <c r="AG135" s="1121"/>
      <c r="AH135" s="1121"/>
      <c r="AI135" s="1121"/>
      <c r="AJ135" s="1121"/>
      <c r="AK135" s="1121"/>
      <c r="AM135" s="59" t="s">
        <v>585</v>
      </c>
      <c r="AN135" s="77"/>
      <c r="AO135" s="77"/>
      <c r="AP135" s="37"/>
      <c r="AQ135" s="43"/>
      <c r="AR135" s="37"/>
      <c r="AS135" s="37"/>
      <c r="AT135" s="37"/>
      <c r="AU135" s="37"/>
      <c r="AV135" s="37"/>
      <c r="AW135" s="37"/>
      <c r="AX135" s="37"/>
      <c r="AY135" s="37"/>
      <c r="AZ135" s="37"/>
      <c r="BA135" s="37"/>
      <c r="BB135" s="37"/>
      <c r="BC135" s="1110"/>
      <c r="BD135" s="1110"/>
      <c r="BE135" s="1110"/>
      <c r="BF135" s="37"/>
      <c r="BG135" s="1078"/>
      <c r="BH135" s="1078"/>
      <c r="BI135" s="1078"/>
      <c r="BJ135" s="1078"/>
      <c r="BK135" s="1078"/>
      <c r="BL135" s="1078"/>
      <c r="BM135" s="1078"/>
      <c r="BN135" s="37"/>
      <c r="BO135" s="1078"/>
      <c r="BP135" s="1078"/>
      <c r="BQ135" s="1078"/>
      <c r="BR135" s="1078"/>
      <c r="BS135" s="1078"/>
      <c r="BT135" s="1078"/>
      <c r="BU135" s="1078"/>
      <c r="BV135" s="43"/>
      <c r="BW135" s="143"/>
      <c r="BX135" s="143"/>
    </row>
    <row r="136" spans="1:76" s="10" customFormat="1" ht="15" hidden="1" outlineLevel="1">
      <c r="A136" s="362">
        <v>431</v>
      </c>
      <c r="B136" s="197" t="s">
        <v>197</v>
      </c>
      <c r="C136" s="77"/>
      <c r="D136" s="77"/>
      <c r="E136" s="37"/>
      <c r="F136" s="43"/>
      <c r="G136" s="37"/>
      <c r="H136" s="37"/>
      <c r="I136" s="37"/>
      <c r="J136" s="37"/>
      <c r="K136" s="37"/>
      <c r="L136" s="37"/>
      <c r="M136" s="37"/>
      <c r="N136" s="37"/>
      <c r="O136" s="37">
        <v>431</v>
      </c>
      <c r="P136" s="37"/>
      <c r="Q136" s="37"/>
      <c r="R136" s="37"/>
      <c r="S136" s="1111"/>
      <c r="T136" s="1111"/>
      <c r="U136" s="1111"/>
      <c r="V136" s="37"/>
      <c r="W136" s="1105">
        <f>IF(ISBLANK($A136)=FALSE,VLOOKUP($A136,'Tổng hợp'!$A:$J,'Tổng hợp'!$F$8,0),0)</f>
        <v>0</v>
      </c>
      <c r="X136" s="1105"/>
      <c r="Y136" s="1105"/>
      <c r="Z136" s="1105"/>
      <c r="AA136" s="1105"/>
      <c r="AB136" s="1105"/>
      <c r="AC136" s="1105"/>
      <c r="AD136" s="415"/>
      <c r="AE136" s="1105">
        <f>IF(ISBLANK($A136)=FALSE,VLOOKUP($A136,'Tổng hợp'!$A:$J,'Tổng hợp'!$J$8,0),0)</f>
        <v>0</v>
      </c>
      <c r="AF136" s="1105"/>
      <c r="AG136" s="1105"/>
      <c r="AH136" s="1105"/>
      <c r="AI136" s="1105"/>
      <c r="AJ136" s="1105"/>
      <c r="AK136" s="1105"/>
      <c r="AM136" s="197" t="s">
        <v>586</v>
      </c>
      <c r="AN136" s="77"/>
      <c r="AO136" s="77"/>
      <c r="AP136" s="37"/>
      <c r="AQ136" s="43"/>
      <c r="AR136" s="37"/>
      <c r="AS136" s="37"/>
      <c r="AT136" s="37"/>
      <c r="AU136" s="37"/>
      <c r="AV136" s="37"/>
      <c r="AW136" s="37"/>
      <c r="AX136" s="37"/>
      <c r="AY136" s="37"/>
      <c r="AZ136" s="37"/>
      <c r="BA136" s="37"/>
      <c r="BB136" s="37"/>
      <c r="BC136" s="1111"/>
      <c r="BD136" s="1111"/>
      <c r="BE136" s="1111"/>
      <c r="BF136" s="37"/>
      <c r="BG136" s="1078"/>
      <c r="BH136" s="1078"/>
      <c r="BI136" s="1078"/>
      <c r="BJ136" s="1078"/>
      <c r="BK136" s="1078"/>
      <c r="BL136" s="1078"/>
      <c r="BM136" s="1078"/>
      <c r="BN136" s="37"/>
      <c r="BO136" s="1078"/>
      <c r="BP136" s="1078"/>
      <c r="BQ136" s="1078"/>
      <c r="BR136" s="1078"/>
      <c r="BS136" s="1078"/>
      <c r="BT136" s="1078"/>
      <c r="BU136" s="1078"/>
      <c r="BV136" s="43"/>
      <c r="BW136" s="143"/>
      <c r="BX136" s="143"/>
    </row>
    <row r="137" spans="1:76" s="10" customFormat="1" ht="15" outlineLevel="1">
      <c r="A137" s="362">
        <v>432</v>
      </c>
      <c r="B137" s="197" t="s">
        <v>196</v>
      </c>
      <c r="C137" s="77"/>
      <c r="D137" s="77"/>
      <c r="E137" s="37"/>
      <c r="F137" s="43"/>
      <c r="G137" s="37"/>
      <c r="H137" s="37"/>
      <c r="I137" s="37"/>
      <c r="J137" s="37"/>
      <c r="K137" s="37"/>
      <c r="L137" s="37"/>
      <c r="M137" s="37"/>
      <c r="N137" s="37"/>
      <c r="O137" s="37">
        <v>432</v>
      </c>
      <c r="P137" s="37"/>
      <c r="Q137" s="37"/>
      <c r="R137" s="37"/>
      <c r="S137" s="1111" t="s">
        <v>1317</v>
      </c>
      <c r="T137" s="1111"/>
      <c r="U137" s="1111"/>
      <c r="V137" s="37"/>
      <c r="W137" s="1105">
        <f>IF(ISBLANK($A137)=FALSE,VLOOKUP($A137,'Tổng hợp'!$A:$J,'Tổng hợp'!$F$8,0),0)</f>
        <v>0</v>
      </c>
      <c r="X137" s="1105"/>
      <c r="Y137" s="1105"/>
      <c r="Z137" s="1105"/>
      <c r="AA137" s="1105"/>
      <c r="AB137" s="1105"/>
      <c r="AC137" s="1105"/>
      <c r="AD137" s="415"/>
      <c r="AE137" s="1105">
        <f>IF(ISBLANK($A137)=FALSE,VLOOKUP($A137,'Tổng hợp'!$A:$J,'Tổng hợp'!$J$8,0),0)</f>
        <v>0</v>
      </c>
      <c r="AF137" s="1105"/>
      <c r="AG137" s="1105"/>
      <c r="AH137" s="1105"/>
      <c r="AI137" s="1105"/>
      <c r="AJ137" s="1105"/>
      <c r="AK137" s="1105"/>
      <c r="AM137" s="197" t="s">
        <v>587</v>
      </c>
      <c r="AN137" s="77"/>
      <c r="AO137" s="77"/>
      <c r="AP137" s="37"/>
      <c r="AQ137" s="43"/>
      <c r="AR137" s="37"/>
      <c r="AS137" s="37"/>
      <c r="AT137" s="37"/>
      <c r="AU137" s="37"/>
      <c r="AV137" s="37"/>
      <c r="AW137" s="37"/>
      <c r="AX137" s="37"/>
      <c r="AY137" s="37"/>
      <c r="AZ137" s="37"/>
      <c r="BA137" s="37"/>
      <c r="BB137" s="37"/>
      <c r="BC137" s="1111">
        <v>22</v>
      </c>
      <c r="BD137" s="1111"/>
      <c r="BE137" s="1111"/>
      <c r="BF137" s="37"/>
      <c r="BG137" s="1078"/>
      <c r="BH137" s="1078"/>
      <c r="BI137" s="1078"/>
      <c r="BJ137" s="1078"/>
      <c r="BK137" s="1078"/>
      <c r="BL137" s="1078"/>
      <c r="BM137" s="1078"/>
      <c r="BN137" s="37"/>
      <c r="BO137" s="1078"/>
      <c r="BP137" s="1078"/>
      <c r="BQ137" s="1078"/>
      <c r="BR137" s="1078"/>
      <c r="BS137" s="1078"/>
      <c r="BT137" s="1078"/>
      <c r="BU137" s="1078"/>
      <c r="BV137" s="43"/>
      <c r="BW137" s="143"/>
      <c r="BX137" s="143"/>
    </row>
    <row r="138" spans="1:76" s="10" customFormat="1" ht="15" hidden="1" outlineLevel="1">
      <c r="A138" s="362">
        <v>433</v>
      </c>
      <c r="B138" s="197" t="s">
        <v>198</v>
      </c>
      <c r="C138" s="77"/>
      <c r="D138" s="77"/>
      <c r="E138" s="37"/>
      <c r="F138" s="43"/>
      <c r="G138" s="37"/>
      <c r="H138" s="37"/>
      <c r="I138" s="37"/>
      <c r="J138" s="37"/>
      <c r="K138" s="37"/>
      <c r="L138" s="37"/>
      <c r="M138" s="37"/>
      <c r="N138" s="37"/>
      <c r="O138" s="37">
        <v>433</v>
      </c>
      <c r="P138" s="37"/>
      <c r="Q138" s="37"/>
      <c r="R138" s="37"/>
      <c r="S138" s="1111"/>
      <c r="T138" s="1111"/>
      <c r="U138" s="1111"/>
      <c r="V138" s="37"/>
      <c r="W138" s="1105">
        <f>IF(ISBLANK($A138)=FALSE,VLOOKUP($A138,'Tổng hợp'!$A:$J,'Tổng hợp'!$F$8,0),0)</f>
        <v>0</v>
      </c>
      <c r="X138" s="1105"/>
      <c r="Y138" s="1105"/>
      <c r="Z138" s="1105"/>
      <c r="AA138" s="1105"/>
      <c r="AB138" s="1105"/>
      <c r="AC138" s="1105"/>
      <c r="AD138" s="415"/>
      <c r="AE138" s="1105">
        <f>IF(ISBLANK($A138)=FALSE,VLOOKUP($A138,'Tổng hợp'!$A:$J,'Tổng hợp'!$J$8,0),0)</f>
        <v>0</v>
      </c>
      <c r="AF138" s="1105"/>
      <c r="AG138" s="1105"/>
      <c r="AH138" s="1105"/>
      <c r="AI138" s="1105"/>
      <c r="AJ138" s="1105"/>
      <c r="AK138" s="1105"/>
      <c r="AM138" s="197" t="s">
        <v>588</v>
      </c>
      <c r="AN138" s="77"/>
      <c r="AO138" s="77"/>
      <c r="AP138" s="37"/>
      <c r="AQ138" s="43"/>
      <c r="AR138" s="37"/>
      <c r="AS138" s="37"/>
      <c r="AT138" s="37"/>
      <c r="AU138" s="37"/>
      <c r="AV138" s="37"/>
      <c r="AW138" s="37"/>
      <c r="AX138" s="37"/>
      <c r="AY138" s="37"/>
      <c r="AZ138" s="37"/>
      <c r="BA138" s="37"/>
      <c r="BB138" s="37"/>
      <c r="BC138" s="1111"/>
      <c r="BD138" s="1111"/>
      <c r="BE138" s="1111"/>
      <c r="BF138" s="37"/>
      <c r="BG138" s="1078"/>
      <c r="BH138" s="1078"/>
      <c r="BI138" s="1078"/>
      <c r="BJ138" s="1078"/>
      <c r="BK138" s="1078"/>
      <c r="BL138" s="1078"/>
      <c r="BM138" s="1078"/>
      <c r="BN138" s="37"/>
      <c r="BO138" s="1078"/>
      <c r="BP138" s="1078"/>
      <c r="BQ138" s="1078"/>
      <c r="BR138" s="1078"/>
      <c r="BS138" s="1078"/>
      <c r="BT138" s="1078"/>
      <c r="BU138" s="1078"/>
      <c r="BV138" s="43"/>
      <c r="BW138" s="143"/>
      <c r="BX138" s="143"/>
    </row>
    <row r="139" spans="1:76" s="10" customFormat="1" ht="15" outlineLevel="1">
      <c r="A139" s="362"/>
      <c r="B139" s="37"/>
      <c r="C139" s="77"/>
      <c r="D139" s="77"/>
      <c r="E139" s="37"/>
      <c r="F139" s="43"/>
      <c r="G139" s="37"/>
      <c r="H139" s="37"/>
      <c r="I139" s="37"/>
      <c r="J139" s="37"/>
      <c r="K139" s="37"/>
      <c r="L139" s="37"/>
      <c r="M139" s="37"/>
      <c r="N139" s="37"/>
      <c r="O139" s="37"/>
      <c r="P139" s="37"/>
      <c r="Q139" s="37"/>
      <c r="R139" s="37"/>
      <c r="S139" s="1117"/>
      <c r="T139" s="1117"/>
      <c r="U139" s="1117"/>
      <c r="V139" s="37"/>
      <c r="W139" s="1105"/>
      <c r="X139" s="1105"/>
      <c r="Y139" s="1105"/>
      <c r="Z139" s="1105"/>
      <c r="AA139" s="1105"/>
      <c r="AB139" s="1105"/>
      <c r="AC139" s="1105"/>
      <c r="AD139" s="415"/>
      <c r="AE139" s="1105"/>
      <c r="AF139" s="1105"/>
      <c r="AG139" s="1105"/>
      <c r="AH139" s="1105"/>
      <c r="AI139" s="1105"/>
      <c r="AJ139" s="1105"/>
      <c r="AK139" s="1105"/>
      <c r="AM139" s="37"/>
      <c r="AN139" s="77"/>
      <c r="AO139" s="77"/>
      <c r="AP139" s="37"/>
      <c r="AQ139" s="43"/>
      <c r="AR139" s="37"/>
      <c r="AS139" s="37"/>
      <c r="AT139" s="37"/>
      <c r="AU139" s="37"/>
      <c r="AV139" s="37"/>
      <c r="AW139" s="37"/>
      <c r="AX139" s="37"/>
      <c r="AY139" s="37"/>
      <c r="AZ139" s="37"/>
      <c r="BA139" s="37"/>
      <c r="BB139" s="37"/>
      <c r="BC139" s="1117"/>
      <c r="BD139" s="1117"/>
      <c r="BE139" s="1117"/>
      <c r="BF139" s="37"/>
      <c r="BG139" s="1078"/>
      <c r="BH139" s="1078"/>
      <c r="BI139" s="1078"/>
      <c r="BJ139" s="1078"/>
      <c r="BK139" s="1078"/>
      <c r="BL139" s="1078"/>
      <c r="BM139" s="1078"/>
      <c r="BN139" s="37"/>
      <c r="BO139" s="1078"/>
      <c r="BP139" s="1078"/>
      <c r="BQ139" s="1078"/>
      <c r="BR139" s="1078"/>
      <c r="BS139" s="1078"/>
      <c r="BT139" s="1078"/>
      <c r="BU139" s="1078"/>
      <c r="BV139" s="43"/>
      <c r="BW139" s="143"/>
      <c r="BX139" s="143"/>
    </row>
    <row r="140" spans="1:76" s="10" customFormat="1" ht="15.75" outlineLevel="1" thickBot="1">
      <c r="A140" s="376">
        <v>440</v>
      </c>
      <c r="B140" s="59" t="s">
        <v>1026</v>
      </c>
      <c r="C140" s="78"/>
      <c r="D140" s="78"/>
      <c r="E140" s="37"/>
      <c r="F140" s="61"/>
      <c r="G140" s="37"/>
      <c r="H140" s="37"/>
      <c r="I140" s="37"/>
      <c r="J140" s="37"/>
      <c r="K140" s="37"/>
      <c r="L140" s="37"/>
      <c r="M140" s="37"/>
      <c r="N140" s="37"/>
      <c r="O140" s="38">
        <v>440</v>
      </c>
      <c r="P140" s="37"/>
      <c r="Q140" s="37"/>
      <c r="R140" s="37"/>
      <c r="S140" s="1110"/>
      <c r="T140" s="1110"/>
      <c r="U140" s="1110"/>
      <c r="V140" s="37"/>
      <c r="W140" s="1123">
        <f>IF(ISBLANK($A140)=FALSE,VLOOKUP($A140,'Tổng hợp'!$A:$J,'Tổng hợp'!$F$8,0),0)</f>
        <v>45470369262</v>
      </c>
      <c r="X140" s="1123"/>
      <c r="Y140" s="1123"/>
      <c r="Z140" s="1123"/>
      <c r="AA140" s="1123"/>
      <c r="AB140" s="1123"/>
      <c r="AC140" s="1123"/>
      <c r="AD140" s="415"/>
      <c r="AE140" s="1123">
        <f>IF(ISBLANK($A140)=FALSE,VLOOKUP($A140,'Tổng hợp'!$A:$J,'Tổng hợp'!$J$8,0),0)</f>
        <v>50457068172</v>
      </c>
      <c r="AF140" s="1123"/>
      <c r="AG140" s="1123"/>
      <c r="AH140" s="1123"/>
      <c r="AI140" s="1123"/>
      <c r="AJ140" s="1123"/>
      <c r="AK140" s="1123"/>
      <c r="AM140" s="59" t="s">
        <v>589</v>
      </c>
      <c r="AN140" s="78"/>
      <c r="AO140" s="78"/>
      <c r="AP140" s="37"/>
      <c r="AQ140" s="61"/>
      <c r="AR140" s="37"/>
      <c r="AS140" s="37"/>
      <c r="AT140" s="37"/>
      <c r="AU140" s="37"/>
      <c r="AV140" s="37"/>
      <c r="AW140" s="37"/>
      <c r="AX140" s="37"/>
      <c r="AY140" s="37"/>
      <c r="AZ140" s="37"/>
      <c r="BA140" s="37"/>
      <c r="BB140" s="37"/>
      <c r="BC140" s="1110"/>
      <c r="BD140" s="1110"/>
      <c r="BE140" s="1110"/>
      <c r="BF140" s="37"/>
      <c r="BG140" s="1081"/>
      <c r="BH140" s="1081"/>
      <c r="BI140" s="1081"/>
      <c r="BJ140" s="1081"/>
      <c r="BK140" s="1081"/>
      <c r="BL140" s="1081"/>
      <c r="BM140" s="1081"/>
      <c r="BN140" s="37"/>
      <c r="BO140" s="1081"/>
      <c r="BP140" s="1081"/>
      <c r="BQ140" s="1081"/>
      <c r="BR140" s="1081"/>
      <c r="BS140" s="1081"/>
      <c r="BT140" s="1081"/>
      <c r="BU140" s="1081"/>
      <c r="BV140" s="61"/>
      <c r="BW140" s="180"/>
      <c r="BX140" s="180">
        <f>105623394958-105689528638</f>
        <v>-66133680</v>
      </c>
    </row>
    <row r="141" spans="1:76" s="10" customFormat="1" ht="15.75" hidden="1" outlineLevel="1" thickTop="1">
      <c r="A141" s="364"/>
      <c r="B141" s="37"/>
      <c r="C141" s="78"/>
      <c r="D141" s="77"/>
      <c r="E141" s="37"/>
      <c r="F141" s="61"/>
      <c r="G141" s="37"/>
      <c r="H141" s="37"/>
      <c r="I141" s="37"/>
      <c r="J141" s="37"/>
      <c r="K141" s="37"/>
      <c r="L141" s="37"/>
      <c r="M141" s="37"/>
      <c r="N141" s="37"/>
      <c r="O141" s="37"/>
      <c r="P141" s="37"/>
      <c r="Q141" s="37"/>
      <c r="R141" s="37"/>
      <c r="S141" s="37"/>
      <c r="T141" s="37"/>
      <c r="U141" s="37"/>
      <c r="V141" s="37"/>
      <c r="W141" s="37"/>
      <c r="X141" s="37"/>
      <c r="Y141" s="61"/>
      <c r="Z141" s="61"/>
      <c r="AA141" s="61"/>
      <c r="AB141" s="61"/>
      <c r="AC141" s="61"/>
      <c r="AD141" s="61"/>
      <c r="AE141" s="37"/>
      <c r="AF141" s="61"/>
      <c r="AG141" s="61"/>
      <c r="AH141" s="61"/>
      <c r="AI141" s="61"/>
      <c r="AJ141" s="61"/>
      <c r="AK141" s="61"/>
      <c r="AM141" s="37"/>
      <c r="AN141" s="78"/>
      <c r="AO141" s="77"/>
      <c r="AP141" s="37"/>
      <c r="AQ141" s="61"/>
      <c r="AR141" s="37"/>
      <c r="AS141" s="37"/>
      <c r="AT141" s="37"/>
      <c r="AU141" s="37"/>
      <c r="AV141" s="37"/>
      <c r="AW141" s="37"/>
      <c r="AX141" s="37"/>
      <c r="AY141" s="37"/>
      <c r="AZ141" s="37"/>
      <c r="BA141" s="37"/>
      <c r="BB141" s="37"/>
      <c r="BC141" s="37"/>
      <c r="BD141" s="37"/>
      <c r="BE141" s="37"/>
      <c r="BF141" s="37"/>
      <c r="BG141" s="37"/>
      <c r="BH141" s="37"/>
      <c r="BI141" s="61"/>
      <c r="BJ141" s="61"/>
      <c r="BK141" s="61"/>
      <c r="BL141" s="61"/>
      <c r="BM141" s="61"/>
      <c r="BN141" s="61"/>
      <c r="BO141" s="37"/>
      <c r="BP141" s="61"/>
      <c r="BQ141" s="61"/>
      <c r="BR141" s="61"/>
      <c r="BS141" s="61"/>
      <c r="BT141" s="61"/>
      <c r="BU141" s="61"/>
      <c r="BV141" s="61"/>
      <c r="BW141" s="143"/>
      <c r="BX141" s="143"/>
    </row>
    <row r="142" spans="1:76" s="10" customFormat="1" ht="16.5" outlineLevel="1" thickTop="1">
      <c r="A142" s="364"/>
      <c r="B142" s="179" t="s">
        <v>1380</v>
      </c>
      <c r="C142" s="70"/>
      <c r="D142" s="70"/>
      <c r="E142" s="70"/>
      <c r="F142" s="72"/>
      <c r="G142" s="70"/>
      <c r="H142" s="70"/>
      <c r="I142" s="70"/>
      <c r="J142" s="70"/>
      <c r="K142" s="70"/>
      <c r="L142" s="70"/>
      <c r="M142" s="70"/>
      <c r="N142" s="70"/>
      <c r="O142" s="70"/>
      <c r="P142" s="70"/>
      <c r="Q142" s="70"/>
      <c r="R142" s="70"/>
      <c r="S142" s="70"/>
      <c r="T142" s="70"/>
      <c r="U142" s="70"/>
      <c r="V142" s="70"/>
      <c r="W142" s="70"/>
      <c r="X142" s="70"/>
      <c r="Y142" s="72"/>
      <c r="Z142" s="70"/>
      <c r="AA142" s="70"/>
      <c r="AB142" s="70"/>
      <c r="AC142" s="70"/>
      <c r="AD142" s="70"/>
      <c r="AE142" s="70"/>
      <c r="AF142" s="72"/>
      <c r="AG142" s="70"/>
      <c r="AH142" s="70"/>
      <c r="AI142" s="70"/>
      <c r="AJ142" s="70"/>
      <c r="AK142" s="70"/>
      <c r="AM142" s="179" t="s">
        <v>590</v>
      </c>
      <c r="AN142" s="70"/>
      <c r="AO142" s="70"/>
      <c r="AP142" s="70"/>
      <c r="AQ142" s="72"/>
      <c r="AR142" s="70"/>
      <c r="AS142" s="70"/>
      <c r="AT142" s="70"/>
      <c r="AU142" s="70"/>
      <c r="AV142" s="70"/>
      <c r="AW142" s="70"/>
      <c r="AX142" s="70"/>
      <c r="AY142" s="70"/>
      <c r="AZ142" s="70"/>
      <c r="BA142" s="70"/>
      <c r="BB142" s="70"/>
      <c r="BC142" s="70"/>
      <c r="BD142" s="70"/>
      <c r="BE142" s="70"/>
      <c r="BF142" s="70"/>
      <c r="BG142" s="70"/>
      <c r="BH142" s="70"/>
      <c r="BI142" s="72"/>
      <c r="BJ142" s="70"/>
      <c r="BK142" s="70"/>
      <c r="BL142" s="70"/>
      <c r="BM142" s="70"/>
      <c r="BN142" s="70"/>
      <c r="BO142" s="70"/>
      <c r="BP142" s="72"/>
      <c r="BQ142" s="70"/>
      <c r="BR142" s="70"/>
      <c r="BS142" s="70"/>
      <c r="BT142" s="70"/>
      <c r="BU142" s="70"/>
      <c r="BV142" s="70"/>
      <c r="BW142" s="143"/>
      <c r="BX142" s="143"/>
    </row>
    <row r="143" spans="1:76" s="10" customFormat="1" ht="15" outlineLevel="1">
      <c r="A143" s="364"/>
      <c r="B143" s="73" t="str">
        <f>'Danh mục'!B8</f>
        <v>Tại ngày 30 tháng 06 năm 2014</v>
      </c>
      <c r="C143" s="70"/>
      <c r="D143" s="70"/>
      <c r="E143" s="70"/>
      <c r="F143" s="72"/>
      <c r="G143" s="70"/>
      <c r="H143" s="70"/>
      <c r="I143" s="70"/>
      <c r="J143" s="70"/>
      <c r="K143" s="70"/>
      <c r="L143" s="70"/>
      <c r="M143" s="70"/>
      <c r="N143" s="70"/>
      <c r="O143" s="70"/>
      <c r="P143" s="70"/>
      <c r="Q143" s="70"/>
      <c r="R143" s="70"/>
      <c r="S143" s="70"/>
      <c r="T143" s="70"/>
      <c r="U143" s="70"/>
      <c r="V143" s="70"/>
      <c r="W143" s="70"/>
      <c r="X143" s="70"/>
      <c r="Y143" s="72"/>
      <c r="Z143" s="70"/>
      <c r="AA143" s="70"/>
      <c r="AB143" s="70"/>
      <c r="AC143" s="70"/>
      <c r="AD143" s="70"/>
      <c r="AE143" s="70"/>
      <c r="AF143" s="72"/>
      <c r="AG143" s="70"/>
      <c r="AH143" s="70"/>
      <c r="AI143" s="70"/>
      <c r="AJ143" s="70"/>
      <c r="AK143" s="70"/>
      <c r="AM143" s="73" t="s">
        <v>494</v>
      </c>
      <c r="AN143" s="70"/>
      <c r="AO143" s="70"/>
      <c r="AP143" s="70"/>
      <c r="AQ143" s="72"/>
      <c r="AR143" s="70"/>
      <c r="AS143" s="70"/>
      <c r="AT143" s="70"/>
      <c r="AU143" s="70"/>
      <c r="AV143" s="70"/>
      <c r="AW143" s="70"/>
      <c r="AX143" s="70"/>
      <c r="AY143" s="70"/>
      <c r="AZ143" s="70"/>
      <c r="BA143" s="70"/>
      <c r="BB143" s="70"/>
      <c r="BC143" s="70"/>
      <c r="BD143" s="70"/>
      <c r="BE143" s="70"/>
      <c r="BF143" s="70"/>
      <c r="BG143" s="70"/>
      <c r="BH143" s="70"/>
      <c r="BI143" s="72"/>
      <c r="BJ143" s="70"/>
      <c r="BK143" s="70"/>
      <c r="BL143" s="70"/>
      <c r="BM143" s="70"/>
      <c r="BN143" s="70"/>
      <c r="BO143" s="70"/>
      <c r="BP143" s="72"/>
      <c r="BQ143" s="70"/>
      <c r="BR143" s="70"/>
      <c r="BS143" s="70"/>
      <c r="BT143" s="70"/>
      <c r="BU143" s="70"/>
      <c r="BV143" s="70"/>
      <c r="BW143" s="143"/>
      <c r="BX143" s="143"/>
    </row>
    <row r="144" spans="1:76" s="10" customFormat="1" ht="15" outlineLevel="1">
      <c r="A144" s="364"/>
      <c r="B144" s="37"/>
      <c r="C144" s="37"/>
      <c r="D144" s="37"/>
      <c r="E144" s="37"/>
      <c r="F144" s="43"/>
      <c r="G144" s="37"/>
      <c r="H144" s="37"/>
      <c r="I144" s="37"/>
      <c r="J144" s="37"/>
      <c r="K144" s="37"/>
      <c r="L144" s="37"/>
      <c r="M144" s="37"/>
      <c r="N144" s="37"/>
      <c r="O144" s="37"/>
      <c r="P144" s="37"/>
      <c r="Q144" s="37"/>
      <c r="R144" s="37"/>
      <c r="S144" s="37"/>
      <c r="T144" s="37"/>
      <c r="U144" s="37"/>
      <c r="V144" s="37"/>
      <c r="W144" s="37"/>
      <c r="X144" s="37"/>
      <c r="Y144" s="43"/>
      <c r="Z144" s="37"/>
      <c r="AA144" s="37"/>
      <c r="AB144" s="37"/>
      <c r="AC144" s="37"/>
      <c r="AD144" s="37"/>
      <c r="AE144" s="37"/>
      <c r="AF144" s="43"/>
      <c r="AG144" s="37"/>
      <c r="AH144" s="37"/>
      <c r="AI144" s="37"/>
      <c r="AJ144" s="37"/>
      <c r="AK144" s="37"/>
      <c r="AM144" s="37"/>
      <c r="AN144" s="37"/>
      <c r="AO144" s="37"/>
      <c r="AP144" s="37"/>
      <c r="AQ144" s="43"/>
      <c r="AR144" s="37"/>
      <c r="AS144" s="37"/>
      <c r="AT144" s="37"/>
      <c r="AU144" s="37"/>
      <c r="AV144" s="37"/>
      <c r="AW144" s="37"/>
      <c r="AX144" s="37"/>
      <c r="AY144" s="37"/>
      <c r="AZ144" s="37"/>
      <c r="BA144" s="37"/>
      <c r="BB144" s="37"/>
      <c r="BC144" s="37"/>
      <c r="BD144" s="37"/>
      <c r="BE144" s="37"/>
      <c r="BF144" s="37"/>
      <c r="BG144" s="37"/>
      <c r="BH144" s="37"/>
      <c r="BI144" s="43"/>
      <c r="BJ144" s="37"/>
      <c r="BK144" s="37"/>
      <c r="BL144" s="37"/>
      <c r="BM144" s="37"/>
      <c r="BN144" s="37"/>
      <c r="BO144" s="37"/>
      <c r="BP144" s="43"/>
      <c r="BQ144" s="37"/>
      <c r="BR144" s="37"/>
      <c r="BS144" s="37"/>
      <c r="BT144" s="37"/>
      <c r="BU144" s="37"/>
      <c r="BV144" s="37"/>
      <c r="BW144" s="143"/>
      <c r="BX144" s="143"/>
    </row>
    <row r="145" spans="1:76" s="10" customFormat="1" ht="27.75" customHeight="1" outlineLevel="1">
      <c r="A145" s="368" t="s">
        <v>955</v>
      </c>
      <c r="B145" s="369"/>
      <c r="C145" s="370"/>
      <c r="D145" s="371"/>
      <c r="E145" s="370"/>
      <c r="F145" s="372"/>
      <c r="G145" s="373" t="s">
        <v>972</v>
      </c>
      <c r="I145" s="370"/>
      <c r="J145" s="370"/>
      <c r="K145" s="370"/>
      <c r="L145" s="370"/>
      <c r="M145" s="370"/>
      <c r="N145" s="370"/>
      <c r="O145" s="370"/>
      <c r="P145" s="370"/>
      <c r="Q145" s="370"/>
      <c r="R145" s="750" t="s">
        <v>955</v>
      </c>
      <c r="S145" s="1119" t="s">
        <v>1033</v>
      </c>
      <c r="T145" s="1120"/>
      <c r="U145" s="1120"/>
      <c r="V145" s="37"/>
      <c r="W145" s="1136" t="str">
        <f>'Danh mục'!$B$17</f>
        <v>Số cuối kỳ</v>
      </c>
      <c r="X145" s="1136"/>
      <c r="Y145" s="1136"/>
      <c r="Z145" s="1136"/>
      <c r="AA145" s="1136"/>
      <c r="AB145" s="1136"/>
      <c r="AC145" s="1136"/>
      <c r="AD145" s="370"/>
      <c r="AE145" s="1136" t="str">
        <f>'Danh mục'!$B$19</f>
        <v>Số đầu năm</v>
      </c>
      <c r="AF145" s="1136"/>
      <c r="AG145" s="1136"/>
      <c r="AH145" s="1136"/>
      <c r="AI145" s="1136"/>
      <c r="AJ145" s="1136"/>
      <c r="AK145" s="1136"/>
      <c r="AM145" s="67" t="s">
        <v>591</v>
      </c>
      <c r="AN145" s="37"/>
      <c r="AO145" s="37"/>
      <c r="AP145" s="37"/>
      <c r="AQ145" s="43"/>
      <c r="AR145" s="37"/>
      <c r="AS145" s="37"/>
      <c r="AT145" s="37"/>
      <c r="AU145" s="37"/>
      <c r="AV145" s="37"/>
      <c r="AW145" s="37"/>
      <c r="AX145" s="37"/>
      <c r="AY145" s="37"/>
      <c r="AZ145" s="37"/>
      <c r="BA145" s="37"/>
      <c r="BB145" s="37"/>
      <c r="BC145" s="39"/>
      <c r="BD145" s="79" t="s">
        <v>495</v>
      </c>
      <c r="BE145" s="39"/>
      <c r="BF145" s="37"/>
      <c r="BG145" s="1080" t="str">
        <f>BG7</f>
        <v>Closing</v>
      </c>
      <c r="BH145" s="1080"/>
      <c r="BI145" s="1080"/>
      <c r="BJ145" s="1080"/>
      <c r="BK145" s="1080"/>
      <c r="BL145" s="1080"/>
      <c r="BM145" s="1080"/>
      <c r="BN145" s="37"/>
      <c r="BO145" s="1080" t="str">
        <f>BO7</f>
        <v>Opening</v>
      </c>
      <c r="BP145" s="1080"/>
      <c r="BQ145" s="1080"/>
      <c r="BR145" s="1080"/>
      <c r="BS145" s="1080"/>
      <c r="BT145" s="1080"/>
      <c r="BU145" s="1080"/>
      <c r="BV145" s="322"/>
      <c r="BW145" s="143"/>
      <c r="BX145" s="143"/>
    </row>
    <row r="146" spans="1:76" s="10" customFormat="1" ht="15" outlineLevel="1">
      <c r="A146" s="365"/>
      <c r="B146" s="37"/>
      <c r="C146" s="77"/>
      <c r="D146" s="77"/>
      <c r="E146" s="37"/>
      <c r="F146" s="43"/>
      <c r="G146" s="37"/>
      <c r="H146" s="37"/>
      <c r="I146" s="37"/>
      <c r="J146" s="37"/>
      <c r="K146" s="37"/>
      <c r="L146" s="37"/>
      <c r="M146" s="37"/>
      <c r="N146" s="37"/>
      <c r="O146" s="37"/>
      <c r="P146" s="37"/>
      <c r="Q146" s="37"/>
      <c r="R146" s="37"/>
      <c r="S146" s="37"/>
      <c r="T146" s="37"/>
      <c r="U146" s="37"/>
      <c r="V146" s="37"/>
      <c r="W146" s="1078"/>
      <c r="X146" s="1078"/>
      <c r="Y146" s="1078"/>
      <c r="Z146" s="1078"/>
      <c r="AA146" s="1078"/>
      <c r="AB146" s="1078"/>
      <c r="AC146" s="1078"/>
      <c r="AD146" s="37"/>
      <c r="AE146" s="1078"/>
      <c r="AF146" s="1078"/>
      <c r="AG146" s="1078"/>
      <c r="AH146" s="1078"/>
      <c r="AI146" s="1078"/>
      <c r="AJ146" s="1078"/>
      <c r="AK146" s="1078"/>
      <c r="AM146" s="37"/>
      <c r="AN146" s="77"/>
      <c r="AO146" s="77"/>
      <c r="AP146" s="37"/>
      <c r="AQ146" s="43"/>
      <c r="AR146" s="37"/>
      <c r="AS146" s="37"/>
      <c r="AT146" s="37"/>
      <c r="AU146" s="37"/>
      <c r="AV146" s="37"/>
      <c r="AW146" s="37"/>
      <c r="AX146" s="37"/>
      <c r="AY146" s="37"/>
      <c r="AZ146" s="37"/>
      <c r="BA146" s="37"/>
      <c r="BB146" s="37"/>
      <c r="BC146" s="37"/>
      <c r="BD146" s="37"/>
      <c r="BE146" s="37"/>
      <c r="BF146" s="37"/>
      <c r="BG146" s="1078"/>
      <c r="BH146" s="1078"/>
      <c r="BI146" s="1078"/>
      <c r="BJ146" s="1078"/>
      <c r="BK146" s="1078"/>
      <c r="BL146" s="1078"/>
      <c r="BM146" s="1078"/>
      <c r="BN146" s="37"/>
      <c r="BO146" s="1078"/>
      <c r="BP146" s="1078"/>
      <c r="BQ146" s="1078"/>
      <c r="BR146" s="1078"/>
      <c r="BS146" s="1078"/>
      <c r="BT146" s="1078"/>
      <c r="BU146" s="1078"/>
      <c r="BV146" s="43"/>
      <c r="BW146" s="143"/>
      <c r="BX146" s="143"/>
    </row>
    <row r="147" spans="1:76" s="10" customFormat="1" ht="15" outlineLevel="1">
      <c r="A147" s="366"/>
      <c r="B147" s="244" t="s">
        <v>212</v>
      </c>
      <c r="C147" s="178"/>
      <c r="D147" s="77"/>
      <c r="E147" s="37"/>
      <c r="F147" s="43"/>
      <c r="G147" s="37"/>
      <c r="H147" s="37"/>
      <c r="I147" s="37"/>
      <c r="J147" s="37"/>
      <c r="K147" s="37"/>
      <c r="L147" s="37"/>
      <c r="M147" s="37"/>
      <c r="N147" s="37"/>
      <c r="O147" s="37"/>
      <c r="P147" s="37"/>
      <c r="Q147" s="37"/>
      <c r="R147" s="37"/>
      <c r="S147" s="37"/>
      <c r="T147" s="37"/>
      <c r="U147" s="37"/>
      <c r="V147" s="37"/>
      <c r="W147" s="1105">
        <f>'Tổng hợp'!F208</f>
        <v>0</v>
      </c>
      <c r="X147" s="1105"/>
      <c r="Y147" s="1105"/>
      <c r="Z147" s="1105"/>
      <c r="AA147" s="1105"/>
      <c r="AB147" s="1105"/>
      <c r="AC147" s="1105"/>
      <c r="AD147" s="415"/>
      <c r="AE147" s="1105">
        <f>'Tổng hợp'!J208</f>
        <v>0</v>
      </c>
      <c r="AF147" s="1105"/>
      <c r="AG147" s="1105"/>
      <c r="AH147" s="1105"/>
      <c r="AI147" s="1105"/>
      <c r="AJ147" s="1105"/>
      <c r="AK147" s="1105"/>
      <c r="AM147" s="244" t="s">
        <v>592</v>
      </c>
      <c r="AN147" s="178"/>
      <c r="AO147" s="77"/>
      <c r="AP147" s="37"/>
      <c r="AQ147" s="43"/>
      <c r="AR147" s="37"/>
      <c r="AS147" s="37"/>
      <c r="AT147" s="37"/>
      <c r="AU147" s="37"/>
      <c r="AV147" s="37"/>
      <c r="AW147" s="37"/>
      <c r="AX147" s="37"/>
      <c r="AY147" s="37"/>
      <c r="AZ147" s="37"/>
      <c r="BA147" s="37"/>
      <c r="BB147" s="37"/>
      <c r="BC147" s="37"/>
      <c r="BD147" s="37"/>
      <c r="BE147" s="37"/>
      <c r="BF147" s="37"/>
      <c r="BG147" s="1078"/>
      <c r="BH147" s="1078"/>
      <c r="BI147" s="1078"/>
      <c r="BJ147" s="1078"/>
      <c r="BK147" s="1078"/>
      <c r="BL147" s="1078"/>
      <c r="BM147" s="1078"/>
      <c r="BN147" s="37"/>
      <c r="BO147" s="1078"/>
      <c r="BP147" s="1078"/>
      <c r="BQ147" s="1078"/>
      <c r="BR147" s="1078"/>
      <c r="BS147" s="1078"/>
      <c r="BT147" s="1078"/>
      <c r="BU147" s="1078"/>
      <c r="BV147" s="43"/>
      <c r="BW147" s="143"/>
      <c r="BX147" s="143"/>
    </row>
    <row r="148" spans="1:76" s="10" customFormat="1" ht="15" outlineLevel="1">
      <c r="A148" s="366"/>
      <c r="B148" s="244" t="s">
        <v>213</v>
      </c>
      <c r="C148" s="178"/>
      <c r="D148" s="77"/>
      <c r="E148" s="37"/>
      <c r="F148" s="43"/>
      <c r="G148" s="37"/>
      <c r="H148" s="37"/>
      <c r="I148" s="37"/>
      <c r="J148" s="37"/>
      <c r="K148" s="37"/>
      <c r="L148" s="37"/>
      <c r="M148" s="37"/>
      <c r="N148" s="37"/>
      <c r="O148" s="37"/>
      <c r="P148" s="37"/>
      <c r="Q148" s="37"/>
      <c r="R148" s="37"/>
      <c r="S148" s="37"/>
      <c r="T148" s="37"/>
      <c r="U148" s="37"/>
      <c r="V148" s="37"/>
      <c r="W148" s="1105">
        <f>'Tổng hợp'!F209</f>
        <v>0</v>
      </c>
      <c r="X148" s="1105"/>
      <c r="Y148" s="1105"/>
      <c r="Z148" s="1105"/>
      <c r="AA148" s="1105"/>
      <c r="AB148" s="1105"/>
      <c r="AC148" s="1105"/>
      <c r="AD148" s="415"/>
      <c r="AE148" s="1105">
        <f>'Tổng hợp'!J209</f>
        <v>0</v>
      </c>
      <c r="AF148" s="1105"/>
      <c r="AG148" s="1105"/>
      <c r="AH148" s="1105"/>
      <c r="AI148" s="1105"/>
      <c r="AJ148" s="1105"/>
      <c r="AK148" s="1105"/>
      <c r="AM148" s="244" t="s">
        <v>593</v>
      </c>
      <c r="AN148" s="178"/>
      <c r="AO148" s="77"/>
      <c r="AP148" s="37"/>
      <c r="AQ148" s="43"/>
      <c r="AR148" s="37"/>
      <c r="AS148" s="37"/>
      <c r="AT148" s="37"/>
      <c r="AU148" s="37"/>
      <c r="AV148" s="37"/>
      <c r="AW148" s="37"/>
      <c r="AX148" s="37"/>
      <c r="AY148" s="37"/>
      <c r="AZ148" s="37"/>
      <c r="BA148" s="37"/>
      <c r="BB148" s="37"/>
      <c r="BC148" s="37"/>
      <c r="BD148" s="37"/>
      <c r="BE148" s="37"/>
      <c r="BF148" s="37"/>
      <c r="BG148" s="1078"/>
      <c r="BH148" s="1078"/>
      <c r="BI148" s="1078"/>
      <c r="BJ148" s="1078"/>
      <c r="BK148" s="1078"/>
      <c r="BL148" s="1078"/>
      <c r="BM148" s="1078"/>
      <c r="BN148" s="37"/>
      <c r="BO148" s="1078"/>
      <c r="BP148" s="1078"/>
      <c r="BQ148" s="1078"/>
      <c r="BR148" s="1078"/>
      <c r="BS148" s="1078"/>
      <c r="BT148" s="1078"/>
      <c r="BU148" s="1078"/>
      <c r="BV148" s="43"/>
      <c r="BW148" s="143"/>
      <c r="BX148" s="143"/>
    </row>
    <row r="149" spans="1:76" s="10" customFormat="1" ht="15" outlineLevel="1">
      <c r="A149" s="366"/>
      <c r="B149" s="244" t="s">
        <v>1067</v>
      </c>
      <c r="C149" s="178"/>
      <c r="D149" s="77"/>
      <c r="E149" s="37"/>
      <c r="F149" s="43"/>
      <c r="G149" s="37"/>
      <c r="H149" s="37"/>
      <c r="I149" s="37"/>
      <c r="J149" s="37"/>
      <c r="K149" s="37"/>
      <c r="L149" s="37"/>
      <c r="M149" s="37"/>
      <c r="N149" s="37"/>
      <c r="O149" s="37"/>
      <c r="P149" s="37"/>
      <c r="Q149" s="37"/>
      <c r="R149" s="37"/>
      <c r="S149" s="37"/>
      <c r="T149" s="37"/>
      <c r="U149" s="37"/>
      <c r="V149" s="37"/>
      <c r="W149" s="1105">
        <f>'Tổng hợp'!F210</f>
        <v>0</v>
      </c>
      <c r="X149" s="1105"/>
      <c r="Y149" s="1105"/>
      <c r="Z149" s="1105"/>
      <c r="AA149" s="1105"/>
      <c r="AB149" s="1105"/>
      <c r="AC149" s="1105"/>
      <c r="AD149" s="415"/>
      <c r="AE149" s="1105">
        <f>IF(ISBLANK($A149)=FALSE,VLOOKUP($A149,'Tổng hợp'!$A:$J,'Tổng hợp'!$J$8,0),0)</f>
        <v>0</v>
      </c>
      <c r="AF149" s="1105"/>
      <c r="AG149" s="1105"/>
      <c r="AH149" s="1105"/>
      <c r="AI149" s="1105"/>
      <c r="AJ149" s="1105"/>
      <c r="AK149" s="1105"/>
      <c r="AM149" s="244" t="s">
        <v>594</v>
      </c>
      <c r="AN149" s="178"/>
      <c r="AO149" s="77"/>
      <c r="AP149" s="37"/>
      <c r="AQ149" s="43"/>
      <c r="AR149" s="37"/>
      <c r="AS149" s="37"/>
      <c r="AT149" s="37"/>
      <c r="AU149" s="37"/>
      <c r="AV149" s="37"/>
      <c r="AW149" s="37"/>
      <c r="AX149" s="37"/>
      <c r="AY149" s="37"/>
      <c r="AZ149" s="37"/>
      <c r="BA149" s="37"/>
      <c r="BB149" s="37"/>
      <c r="BC149" s="37"/>
      <c r="BD149" s="37"/>
      <c r="BE149" s="37"/>
      <c r="BF149" s="37"/>
      <c r="BG149" s="1078"/>
      <c r="BH149" s="1078"/>
      <c r="BI149" s="1078"/>
      <c r="BJ149" s="1078"/>
      <c r="BK149" s="1078"/>
      <c r="BL149" s="1078"/>
      <c r="BM149" s="1078"/>
      <c r="BN149" s="37"/>
      <c r="BO149" s="1078"/>
      <c r="BP149" s="1078"/>
      <c r="BQ149" s="1078"/>
      <c r="BR149" s="1078"/>
      <c r="BS149" s="1078"/>
      <c r="BT149" s="1078"/>
      <c r="BU149" s="1078"/>
      <c r="BV149" s="43"/>
      <c r="BW149" s="143"/>
      <c r="BX149" s="143"/>
    </row>
    <row r="150" spans="1:76" s="10" customFormat="1" ht="15" outlineLevel="1">
      <c r="A150" s="366"/>
      <c r="B150" s="244" t="s">
        <v>215</v>
      </c>
      <c r="C150" s="178"/>
      <c r="D150" s="77"/>
      <c r="E150" s="37"/>
      <c r="F150" s="177"/>
      <c r="G150" s="37"/>
      <c r="H150" s="37"/>
      <c r="I150" s="37"/>
      <c r="J150" s="37"/>
      <c r="K150" s="37"/>
      <c r="L150" s="37"/>
      <c r="M150" s="37"/>
      <c r="N150" s="37"/>
      <c r="O150" s="37"/>
      <c r="P150" s="37"/>
      <c r="Q150" s="37"/>
      <c r="R150" s="37"/>
      <c r="S150" s="37"/>
      <c r="T150" s="37"/>
      <c r="U150" s="37"/>
      <c r="V150" s="37"/>
      <c r="W150" s="1105">
        <f>'Tổng hợp'!F211</f>
        <v>0</v>
      </c>
      <c r="X150" s="1105"/>
      <c r="Y150" s="1105"/>
      <c r="Z150" s="1105"/>
      <c r="AA150" s="1105"/>
      <c r="AB150" s="1105"/>
      <c r="AC150" s="1105"/>
      <c r="AD150" s="415"/>
      <c r="AE150" s="1105">
        <f>IF(ISBLANK($A150)=FALSE,VLOOKUP($A150,'Tổng hợp'!$A:$J,'Tổng hợp'!$J$8,0),0)</f>
        <v>0</v>
      </c>
      <c r="AF150" s="1105"/>
      <c r="AG150" s="1105"/>
      <c r="AH150" s="1105"/>
      <c r="AI150" s="1105"/>
      <c r="AJ150" s="1105"/>
      <c r="AK150" s="1105"/>
      <c r="AM150" s="244" t="s">
        <v>595</v>
      </c>
      <c r="AN150" s="178"/>
      <c r="AO150" s="77"/>
      <c r="AP150" s="37"/>
      <c r="AQ150" s="177"/>
      <c r="AR150" s="37"/>
      <c r="AS150" s="37"/>
      <c r="AT150" s="37"/>
      <c r="AU150" s="37"/>
      <c r="AV150" s="37"/>
      <c r="AW150" s="37"/>
      <c r="AX150" s="37"/>
      <c r="AY150" s="37"/>
      <c r="AZ150" s="37"/>
      <c r="BA150" s="37"/>
      <c r="BB150" s="37"/>
      <c r="BC150" s="37"/>
      <c r="BD150" s="37"/>
      <c r="BE150" s="37"/>
      <c r="BF150" s="37"/>
      <c r="BG150" s="1078"/>
      <c r="BH150" s="1078"/>
      <c r="BI150" s="1078"/>
      <c r="BJ150" s="1078"/>
      <c r="BK150" s="1078"/>
      <c r="BL150" s="1078"/>
      <c r="BM150" s="1078"/>
      <c r="BN150" s="37"/>
      <c r="BO150" s="1078"/>
      <c r="BP150" s="1078"/>
      <c r="BQ150" s="1078"/>
      <c r="BR150" s="1078"/>
      <c r="BS150" s="1078"/>
      <c r="BT150" s="1078"/>
      <c r="BU150" s="1078"/>
      <c r="BV150" s="43"/>
      <c r="BW150" s="143"/>
      <c r="BX150" s="143"/>
    </row>
    <row r="151" spans="1:76" s="10" customFormat="1" ht="15" outlineLevel="1">
      <c r="A151" s="366"/>
      <c r="B151" s="244" t="s">
        <v>1332</v>
      </c>
      <c r="C151" s="178"/>
      <c r="D151" s="77"/>
      <c r="E151" s="37"/>
      <c r="F151" s="177"/>
      <c r="G151" s="37"/>
      <c r="H151" s="37"/>
      <c r="I151" s="37"/>
      <c r="J151" s="37"/>
      <c r="K151" s="37"/>
      <c r="L151" s="37"/>
      <c r="M151" s="37"/>
      <c r="N151" s="37"/>
      <c r="O151" s="37"/>
      <c r="P151" s="37"/>
      <c r="Q151" s="37"/>
      <c r="R151" s="37"/>
      <c r="S151" s="37"/>
      <c r="T151" s="37"/>
      <c r="U151" s="37"/>
      <c r="V151" s="37"/>
      <c r="W151" s="1168">
        <v>100</v>
      </c>
      <c r="X151" s="1168"/>
      <c r="Y151" s="1168"/>
      <c r="Z151" s="1168"/>
      <c r="AA151" s="1168"/>
      <c r="AB151" s="1168"/>
      <c r="AC151" s="1168"/>
      <c r="AD151" s="415"/>
      <c r="AE151" s="1133">
        <v>100</v>
      </c>
      <c r="AF151" s="1133"/>
      <c r="AG151" s="1133"/>
      <c r="AH151" s="1133"/>
      <c r="AI151" s="1133"/>
      <c r="AJ151" s="1133"/>
      <c r="AK151" s="1133"/>
      <c r="AM151" s="244" t="s">
        <v>596</v>
      </c>
      <c r="AN151" s="178"/>
      <c r="AO151" s="77"/>
      <c r="AP151" s="37"/>
      <c r="AQ151" s="177"/>
      <c r="AR151" s="37"/>
      <c r="AS151" s="37"/>
      <c r="AT151" s="37"/>
      <c r="AU151" s="37"/>
      <c r="AV151" s="37"/>
      <c r="AW151" s="37"/>
      <c r="AX151" s="37"/>
      <c r="AY151" s="37"/>
      <c r="AZ151" s="37"/>
      <c r="BA151" s="37"/>
      <c r="BB151" s="37"/>
      <c r="BC151" s="37"/>
      <c r="BD151" s="37"/>
      <c r="BE151" s="37"/>
      <c r="BF151" s="37"/>
      <c r="BG151" s="1078"/>
      <c r="BH151" s="1078"/>
      <c r="BI151" s="1078"/>
      <c r="BJ151" s="1078"/>
      <c r="BK151" s="1078"/>
      <c r="BL151" s="1078"/>
      <c r="BM151" s="1078"/>
      <c r="BN151" s="37"/>
      <c r="BO151" s="1078"/>
      <c r="BP151" s="1078"/>
      <c r="BQ151" s="1078"/>
      <c r="BR151" s="1078"/>
      <c r="BS151" s="1078"/>
      <c r="BT151" s="1078"/>
      <c r="BU151" s="1078"/>
      <c r="BV151" s="43"/>
      <c r="BW151" s="143"/>
      <c r="BX151" s="143"/>
    </row>
    <row r="152" spans="1:76" s="10" customFormat="1" ht="15" outlineLevel="1">
      <c r="A152" s="366"/>
      <c r="B152" s="244" t="s">
        <v>1068</v>
      </c>
      <c r="C152" s="178"/>
      <c r="D152" s="77"/>
      <c r="E152" s="37"/>
      <c r="F152" s="177"/>
      <c r="G152" s="37"/>
      <c r="H152" s="37"/>
      <c r="I152" s="37"/>
      <c r="J152" s="37"/>
      <c r="K152" s="37"/>
      <c r="L152" s="37"/>
      <c r="M152" s="37"/>
      <c r="N152" s="37"/>
      <c r="O152" s="37"/>
      <c r="P152" s="37"/>
      <c r="Q152" s="37"/>
      <c r="R152" s="37"/>
      <c r="S152" s="37"/>
      <c r="T152" s="37"/>
      <c r="U152" s="37"/>
      <c r="V152" s="37"/>
      <c r="W152" s="1105">
        <f>'Tổng hợp'!F213</f>
        <v>0</v>
      </c>
      <c r="X152" s="1105"/>
      <c r="Y152" s="1105"/>
      <c r="Z152" s="1105"/>
      <c r="AA152" s="1105"/>
      <c r="AB152" s="1105"/>
      <c r="AC152" s="1105"/>
      <c r="AD152" s="415"/>
      <c r="AE152" s="1105">
        <f>IF(ISBLANK($A152)=FALSE,VLOOKUP($A152,'Tổng hợp'!$A:$J,'Tổng hợp'!$J$8,0),0)</f>
        <v>0</v>
      </c>
      <c r="AF152" s="1105"/>
      <c r="AG152" s="1105"/>
      <c r="AH152" s="1105"/>
      <c r="AI152" s="1105"/>
      <c r="AJ152" s="1105"/>
      <c r="AK152" s="1105"/>
      <c r="AM152" s="244" t="s">
        <v>597</v>
      </c>
      <c r="AN152" s="178"/>
      <c r="AO152" s="77"/>
      <c r="AP152" s="37"/>
      <c r="AQ152" s="177"/>
      <c r="AR152" s="37"/>
      <c r="AS152" s="37"/>
      <c r="AT152" s="37"/>
      <c r="AU152" s="37"/>
      <c r="AV152" s="37"/>
      <c r="AW152" s="37"/>
      <c r="AX152" s="37"/>
      <c r="AY152" s="37"/>
      <c r="AZ152" s="37"/>
      <c r="BA152" s="37"/>
      <c r="BB152" s="37"/>
      <c r="BC152" s="37"/>
      <c r="BD152" s="37"/>
      <c r="BE152" s="37"/>
      <c r="BF152" s="37"/>
      <c r="BG152" s="1078"/>
      <c r="BH152" s="1078"/>
      <c r="BI152" s="1078"/>
      <c r="BJ152" s="1078"/>
      <c r="BK152" s="1078"/>
      <c r="BL152" s="1078"/>
      <c r="BM152" s="1078"/>
      <c r="BN152" s="37"/>
      <c r="BO152" s="1078"/>
      <c r="BP152" s="1078"/>
      <c r="BQ152" s="1078"/>
      <c r="BR152" s="1078"/>
      <c r="BS152" s="1078"/>
      <c r="BT152" s="1078"/>
      <c r="BU152" s="1078"/>
      <c r="BV152" s="43"/>
      <c r="BW152" s="143"/>
      <c r="BX152" s="143"/>
    </row>
    <row r="153" spans="1:76" s="10" customFormat="1" ht="15" outlineLevel="1">
      <c r="A153" s="360"/>
      <c r="B153" s="37"/>
      <c r="C153" s="77"/>
      <c r="D153" s="77"/>
      <c r="E153" s="37"/>
      <c r="F153" s="177"/>
      <c r="G153" s="37"/>
      <c r="H153" s="37"/>
      <c r="I153" s="37"/>
      <c r="J153" s="37"/>
      <c r="K153" s="37"/>
      <c r="L153" s="37"/>
      <c r="M153" s="37"/>
      <c r="N153" s="37"/>
      <c r="O153" s="37"/>
      <c r="P153" s="37"/>
      <c r="Q153" s="37"/>
      <c r="R153" s="37"/>
      <c r="S153" s="37"/>
      <c r="T153" s="37"/>
      <c r="U153" s="37"/>
      <c r="V153" s="37"/>
      <c r="W153" s="37"/>
      <c r="X153" s="37"/>
      <c r="Y153" s="177"/>
      <c r="Z153" s="177"/>
      <c r="AA153" s="177"/>
      <c r="AB153" s="177"/>
      <c r="AC153" s="177"/>
      <c r="AD153" s="177"/>
      <c r="AE153" s="37"/>
      <c r="AF153" s="177"/>
      <c r="AG153" s="177"/>
      <c r="AH153" s="177"/>
      <c r="AI153" s="177"/>
      <c r="AJ153" s="177"/>
      <c r="AK153" s="177"/>
      <c r="AM153" s="37"/>
      <c r="AN153" s="77"/>
      <c r="AO153" s="77"/>
      <c r="AP153" s="37"/>
      <c r="AQ153" s="177"/>
      <c r="AR153" s="37"/>
      <c r="AS153" s="37"/>
      <c r="AT153" s="37"/>
      <c r="AU153" s="37"/>
      <c r="AV153" s="37"/>
      <c r="AW153" s="37"/>
      <c r="AX153" s="37"/>
      <c r="AY153" s="37"/>
      <c r="AZ153" s="37"/>
      <c r="BA153" s="37"/>
      <c r="BB153" s="37"/>
      <c r="BC153" s="37"/>
      <c r="BD153" s="37"/>
      <c r="BE153" s="37"/>
      <c r="BF153" s="37"/>
      <c r="BG153" s="37"/>
      <c r="BH153" s="37"/>
      <c r="BI153" s="177"/>
      <c r="BJ153" s="177"/>
      <c r="BK153" s="177"/>
      <c r="BL153" s="177"/>
      <c r="BM153" s="177"/>
      <c r="BN153" s="177"/>
      <c r="BO153" s="37"/>
      <c r="BP153" s="177"/>
      <c r="BQ153" s="177"/>
      <c r="BR153" s="177"/>
      <c r="BS153" s="177"/>
      <c r="BT153" s="177"/>
      <c r="BU153" s="177"/>
      <c r="BV153" s="177"/>
      <c r="BW153" s="143"/>
      <c r="BX153" s="143"/>
    </row>
    <row r="154" spans="1:76" s="10" customFormat="1" ht="15" outlineLevel="1">
      <c r="A154" s="353"/>
      <c r="B154" s="37"/>
      <c r="C154" s="38"/>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M154" s="38"/>
      <c r="AN154" s="38"/>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143"/>
      <c r="BX154" s="143"/>
    </row>
    <row r="155" spans="1:76" s="10" customFormat="1" ht="15" outlineLevel="1">
      <c r="A155" s="353"/>
      <c r="B155" s="224"/>
      <c r="C155" s="50"/>
      <c r="D155" s="48"/>
      <c r="E155" s="48"/>
      <c r="F155" s="48"/>
      <c r="G155" s="48"/>
      <c r="H155" s="48"/>
      <c r="I155" s="48"/>
      <c r="J155" s="48"/>
      <c r="K155" s="48"/>
      <c r="L155" s="48"/>
      <c r="M155" s="48"/>
      <c r="N155" s="48"/>
      <c r="O155" s="48"/>
      <c r="P155" s="48"/>
      <c r="Q155" s="48"/>
      <c r="R155" s="48"/>
      <c r="S155" s="48"/>
      <c r="T155" s="48"/>
      <c r="U155" s="836" t="str">
        <f>'Danh mục'!B10</f>
        <v>Nam Định, ngày 15 tháng 7 năm 2014</v>
      </c>
      <c r="V155" s="48"/>
      <c r="W155" s="49"/>
      <c r="X155" s="49"/>
      <c r="Y155" s="49"/>
      <c r="Z155" s="49"/>
      <c r="AA155" s="49"/>
      <c r="AB155" s="49"/>
      <c r="AC155" s="48"/>
      <c r="AD155" s="444" t="str">
        <f>'Danh mục'!$B$10</f>
        <v>Nam Định, ngày 15 tháng 7 năm 2014</v>
      </c>
      <c r="AE155" s="48"/>
      <c r="AF155" s="48"/>
      <c r="AG155" s="48"/>
      <c r="AH155" s="48"/>
      <c r="AI155" s="48"/>
      <c r="AJ155" s="48"/>
      <c r="AK155" s="48"/>
      <c r="AM155" s="224"/>
      <c r="AN155" s="50"/>
      <c r="AO155" s="48"/>
      <c r="AP155" s="48"/>
      <c r="AQ155" s="48"/>
      <c r="AR155" s="48"/>
      <c r="AS155" s="48"/>
      <c r="AT155" s="48"/>
      <c r="AU155" s="48"/>
      <c r="AV155" s="48"/>
      <c r="AW155" s="48"/>
      <c r="AX155" s="48"/>
      <c r="AY155" s="48"/>
      <c r="AZ155" s="48"/>
      <c r="BA155" s="48"/>
      <c r="BB155" s="48"/>
      <c r="BC155" s="48"/>
      <c r="BD155" s="48"/>
      <c r="BE155" s="48"/>
      <c r="BF155" s="48"/>
      <c r="BG155" s="49"/>
      <c r="BH155" s="49"/>
      <c r="BI155" s="49"/>
      <c r="BJ155" s="49"/>
      <c r="BK155" s="49"/>
      <c r="BL155" s="49"/>
      <c r="BM155" s="48"/>
      <c r="BN155" s="51" t="str">
        <f>'Danh mục'!$D$10</f>
        <v>…, … Febuary 2009</v>
      </c>
      <c r="BO155" s="48"/>
      <c r="BP155" s="48"/>
      <c r="BQ155" s="48"/>
      <c r="BR155" s="48"/>
      <c r="BS155" s="48"/>
      <c r="BT155" s="48"/>
      <c r="BU155" s="48"/>
      <c r="BV155" s="48"/>
      <c r="BW155" s="143"/>
      <c r="BX155" s="143"/>
    </row>
    <row r="156" spans="1:76" s="10" customFormat="1" ht="15" outlineLevel="1">
      <c r="A156" s="353"/>
      <c r="B156" s="224"/>
      <c r="C156" s="50"/>
      <c r="D156" s="48"/>
      <c r="E156" s="48"/>
      <c r="F156" s="55" t="s">
        <v>1284</v>
      </c>
      <c r="H156" s="48"/>
      <c r="I156" s="48"/>
      <c r="J156" s="48"/>
      <c r="K156" s="48"/>
      <c r="L156" s="48"/>
      <c r="M156" s="48"/>
      <c r="N156" s="48"/>
      <c r="O156" s="55" t="str">
        <f>'Danh mục'!A12</f>
        <v>Kế toán trưởng</v>
      </c>
      <c r="P156" s="55" t="s">
        <v>1267</v>
      </c>
      <c r="Q156" s="48"/>
      <c r="R156" s="48"/>
      <c r="S156" s="48"/>
      <c r="T156" s="55"/>
      <c r="U156" s="48"/>
      <c r="V156" s="48"/>
      <c r="W156" s="49"/>
      <c r="X156" s="49"/>
      <c r="Y156" s="49"/>
      <c r="Z156" s="49"/>
      <c r="AA156" s="49"/>
      <c r="AB156" s="835"/>
      <c r="AC156" s="55" t="str">
        <f>'Danh mục'!A11</f>
        <v>Giám đốc</v>
      </c>
      <c r="AD156" s="54" t="s">
        <v>1283</v>
      </c>
      <c r="AE156" s="48"/>
      <c r="AF156" s="48"/>
      <c r="AG156" s="48"/>
      <c r="AH156" s="48"/>
      <c r="AI156" s="48"/>
      <c r="AJ156" s="48"/>
      <c r="AK156" s="48"/>
      <c r="AM156" s="224"/>
      <c r="AN156" s="50"/>
      <c r="AO156" s="48"/>
      <c r="AP156" s="48"/>
      <c r="AQ156" s="48"/>
      <c r="AR156" s="48"/>
      <c r="AS156" s="55" t="s">
        <v>502</v>
      </c>
      <c r="AT156" s="48"/>
      <c r="AU156" s="48"/>
      <c r="AV156" s="48"/>
      <c r="AW156" s="48"/>
      <c r="AX156" s="48"/>
      <c r="AY156" s="48"/>
      <c r="AZ156" s="48"/>
      <c r="BA156" s="48"/>
      <c r="BB156" s="48"/>
      <c r="BC156" s="48"/>
      <c r="BD156" s="55" t="s">
        <v>501</v>
      </c>
      <c r="BE156" s="48"/>
      <c r="BF156" s="48"/>
      <c r="BG156" s="49"/>
      <c r="BH156" s="49"/>
      <c r="BI156" s="49"/>
      <c r="BJ156" s="49"/>
      <c r="BK156" s="49"/>
      <c r="BL156" s="49"/>
      <c r="BM156" s="48"/>
      <c r="BN156" s="54" t="s">
        <v>500</v>
      </c>
      <c r="BO156" s="48"/>
      <c r="BP156" s="48"/>
      <c r="BQ156" s="48"/>
      <c r="BR156" s="48"/>
      <c r="BS156" s="48"/>
      <c r="BT156" s="48"/>
      <c r="BU156" s="48"/>
      <c r="BV156" s="48"/>
      <c r="BW156" s="143"/>
      <c r="BX156" s="143"/>
    </row>
    <row r="157" spans="1:76" s="10" customFormat="1" ht="14.25" customHeight="1" outlineLevel="1">
      <c r="A157" s="353"/>
      <c r="B157" s="224"/>
      <c r="C157" s="50"/>
      <c r="D157" s="48"/>
      <c r="E157" s="48"/>
      <c r="F157" s="48"/>
      <c r="G157" s="48"/>
      <c r="H157" s="48"/>
      <c r="I157" s="48"/>
      <c r="J157" s="48"/>
      <c r="K157" s="48"/>
      <c r="L157" s="48"/>
      <c r="M157" s="48"/>
      <c r="N157" s="48"/>
      <c r="O157" s="48"/>
      <c r="P157" s="48"/>
      <c r="Q157" s="48"/>
      <c r="R157" s="48"/>
      <c r="S157" s="48"/>
      <c r="T157" s="48"/>
      <c r="U157" s="48"/>
      <c r="V157" s="48"/>
      <c r="W157" s="49"/>
      <c r="X157" s="49"/>
      <c r="Y157" s="49"/>
      <c r="Z157" s="49"/>
      <c r="AA157" s="49"/>
      <c r="AB157" s="49"/>
      <c r="AC157" s="48"/>
      <c r="AD157" s="49"/>
      <c r="AE157" s="48"/>
      <c r="AF157" s="48"/>
      <c r="AG157" s="48"/>
      <c r="AH157" s="48"/>
      <c r="AI157" s="48"/>
      <c r="AJ157" s="48"/>
      <c r="AK157" s="48"/>
      <c r="AM157" s="224"/>
      <c r="AN157" s="50"/>
      <c r="AO157" s="48"/>
      <c r="AP157" s="48"/>
      <c r="AQ157" s="48"/>
      <c r="AR157" s="48"/>
      <c r="AS157" s="48"/>
      <c r="AT157" s="48"/>
      <c r="AU157" s="48"/>
      <c r="AV157" s="48"/>
      <c r="AW157" s="48"/>
      <c r="AX157" s="48"/>
      <c r="AY157" s="48"/>
      <c r="AZ157" s="48"/>
      <c r="BA157" s="48"/>
      <c r="BB157" s="48"/>
      <c r="BC157" s="48"/>
      <c r="BD157" s="48"/>
      <c r="BE157" s="48"/>
      <c r="BF157" s="48"/>
      <c r="BG157" s="49"/>
      <c r="BH157" s="49"/>
      <c r="BI157" s="49"/>
      <c r="BJ157" s="49"/>
      <c r="BK157" s="49"/>
      <c r="BL157" s="49"/>
      <c r="BM157" s="48"/>
      <c r="BN157" s="49"/>
      <c r="BO157" s="48"/>
      <c r="BP157" s="48"/>
      <c r="BQ157" s="48"/>
      <c r="BR157" s="48"/>
      <c r="BS157" s="48"/>
      <c r="BT157" s="48"/>
      <c r="BU157" s="48"/>
      <c r="BV157" s="48"/>
      <c r="BW157" s="143"/>
      <c r="BX157" s="143"/>
    </row>
    <row r="158" spans="1:76" s="10" customFormat="1" ht="14.25" customHeight="1" outlineLevel="1">
      <c r="A158" s="353"/>
      <c r="B158" s="224"/>
      <c r="C158" s="50"/>
      <c r="D158" s="48"/>
      <c r="E158" s="48"/>
      <c r="F158" s="48"/>
      <c r="G158" s="48"/>
      <c r="H158" s="48"/>
      <c r="I158" s="48"/>
      <c r="J158" s="48"/>
      <c r="K158" s="48"/>
      <c r="L158" s="48"/>
      <c r="M158" s="48"/>
      <c r="N158" s="48"/>
      <c r="O158" s="48"/>
      <c r="P158" s="48"/>
      <c r="Q158" s="48"/>
      <c r="R158" s="48"/>
      <c r="S158" s="48"/>
      <c r="T158" s="48"/>
      <c r="U158" s="48"/>
      <c r="V158" s="48"/>
      <c r="W158" s="49"/>
      <c r="X158" s="49"/>
      <c r="Y158" s="49"/>
      <c r="Z158" s="49"/>
      <c r="AA158" s="49"/>
      <c r="AB158" s="49"/>
      <c r="AC158" s="48"/>
      <c r="AD158" s="49"/>
      <c r="AE158" s="48"/>
      <c r="AF158" s="48"/>
      <c r="AG158" s="48"/>
      <c r="AH158" s="48"/>
      <c r="AI158" s="48"/>
      <c r="AJ158" s="48"/>
      <c r="AK158" s="48"/>
      <c r="AM158" s="224"/>
      <c r="AN158" s="50"/>
      <c r="AO158" s="48"/>
      <c r="AP158" s="48"/>
      <c r="AQ158" s="48"/>
      <c r="AR158" s="48"/>
      <c r="AS158" s="48"/>
      <c r="AT158" s="48"/>
      <c r="AU158" s="48"/>
      <c r="AV158" s="48"/>
      <c r="AW158" s="48"/>
      <c r="AX158" s="48"/>
      <c r="AY158" s="48"/>
      <c r="AZ158" s="48"/>
      <c r="BA158" s="48"/>
      <c r="BB158" s="48"/>
      <c r="BC158" s="48"/>
      <c r="BD158" s="48"/>
      <c r="BE158" s="48"/>
      <c r="BF158" s="48"/>
      <c r="BG158" s="49"/>
      <c r="BH158" s="49"/>
      <c r="BI158" s="49"/>
      <c r="BJ158" s="49"/>
      <c r="BK158" s="49"/>
      <c r="BL158" s="49"/>
      <c r="BM158" s="48"/>
      <c r="BN158" s="49"/>
      <c r="BO158" s="48"/>
      <c r="BP158" s="48"/>
      <c r="BQ158" s="48"/>
      <c r="BR158" s="48"/>
      <c r="BS158" s="48"/>
      <c r="BT158" s="48"/>
      <c r="BU158" s="48"/>
      <c r="BV158" s="48"/>
      <c r="BW158" s="143"/>
      <c r="BX158" s="143"/>
    </row>
    <row r="159" spans="1:76" s="10" customFormat="1" ht="14.25" customHeight="1" outlineLevel="1">
      <c r="A159" s="353"/>
      <c r="B159" s="224"/>
      <c r="C159" s="50"/>
      <c r="D159" s="48"/>
      <c r="E159" s="48"/>
      <c r="F159" s="48"/>
      <c r="G159" s="48"/>
      <c r="H159" s="48"/>
      <c r="I159" s="48"/>
      <c r="J159" s="48"/>
      <c r="K159" s="48"/>
      <c r="L159" s="48"/>
      <c r="M159" s="48"/>
      <c r="N159" s="48"/>
      <c r="O159" s="48"/>
      <c r="P159" s="48"/>
      <c r="Q159" s="48"/>
      <c r="R159" s="48"/>
      <c r="S159" s="48"/>
      <c r="T159" s="48"/>
      <c r="U159" s="48"/>
      <c r="V159" s="48"/>
      <c r="W159" s="49"/>
      <c r="X159" s="49"/>
      <c r="Y159" s="49"/>
      <c r="Z159" s="49"/>
      <c r="AA159" s="49"/>
      <c r="AB159" s="49"/>
      <c r="AC159" s="48"/>
      <c r="AD159" s="49"/>
      <c r="AE159" s="48"/>
      <c r="AF159" s="48"/>
      <c r="AG159" s="48"/>
      <c r="AH159" s="48"/>
      <c r="AI159" s="48"/>
      <c r="AJ159" s="48"/>
      <c r="AK159" s="48"/>
      <c r="AM159" s="224"/>
      <c r="AN159" s="50"/>
      <c r="AO159" s="48"/>
      <c r="AP159" s="48"/>
      <c r="AQ159" s="48"/>
      <c r="AR159" s="48"/>
      <c r="AS159" s="48"/>
      <c r="AT159" s="48"/>
      <c r="AU159" s="48"/>
      <c r="AV159" s="48"/>
      <c r="AW159" s="48"/>
      <c r="AX159" s="48"/>
      <c r="AY159" s="48"/>
      <c r="AZ159" s="48"/>
      <c r="BA159" s="48"/>
      <c r="BB159" s="48"/>
      <c r="BC159" s="48"/>
      <c r="BD159" s="48"/>
      <c r="BE159" s="48"/>
      <c r="BF159" s="48"/>
      <c r="BG159" s="49"/>
      <c r="BH159" s="49"/>
      <c r="BI159" s="49"/>
      <c r="BJ159" s="49"/>
      <c r="BK159" s="49"/>
      <c r="BL159" s="49"/>
      <c r="BM159" s="48"/>
      <c r="BN159" s="49"/>
      <c r="BO159" s="48"/>
      <c r="BP159" s="48"/>
      <c r="BQ159" s="48"/>
      <c r="BR159" s="48"/>
      <c r="BS159" s="48"/>
      <c r="BT159" s="48"/>
      <c r="BU159" s="48"/>
      <c r="BV159" s="48"/>
      <c r="BW159" s="143"/>
      <c r="BX159" s="143"/>
    </row>
    <row r="160" spans="1:76" s="10" customFormat="1" ht="14.25" customHeight="1" outlineLevel="1">
      <c r="A160" s="353"/>
      <c r="B160" s="224"/>
      <c r="C160" s="50"/>
      <c r="D160" s="48"/>
      <c r="E160" s="48"/>
      <c r="F160" s="48"/>
      <c r="G160" s="48"/>
      <c r="H160" s="48"/>
      <c r="I160" s="48"/>
      <c r="J160" s="48"/>
      <c r="K160" s="48"/>
      <c r="L160" s="48"/>
      <c r="M160" s="48"/>
      <c r="N160" s="48"/>
      <c r="O160" s="48"/>
      <c r="P160" s="48"/>
      <c r="Q160" s="48"/>
      <c r="R160" s="48"/>
      <c r="S160" s="48"/>
      <c r="T160" s="48"/>
      <c r="U160" s="48"/>
      <c r="V160" s="48"/>
      <c r="W160" s="49"/>
      <c r="X160" s="49"/>
      <c r="Y160" s="49"/>
      <c r="Z160" s="49"/>
      <c r="AA160" s="49"/>
      <c r="AB160" s="49"/>
      <c r="AC160" s="48"/>
      <c r="AD160" s="49"/>
      <c r="AE160" s="48"/>
      <c r="AF160" s="48"/>
      <c r="AG160" s="48"/>
      <c r="AH160" s="48"/>
      <c r="AI160" s="48"/>
      <c r="AJ160" s="48"/>
      <c r="AK160" s="48"/>
      <c r="AM160" s="224"/>
      <c r="AN160" s="50"/>
      <c r="AO160" s="48"/>
      <c r="AP160" s="48"/>
      <c r="AQ160" s="48"/>
      <c r="AR160" s="48"/>
      <c r="AS160" s="48"/>
      <c r="AT160" s="48"/>
      <c r="AU160" s="48"/>
      <c r="AV160" s="48"/>
      <c r="AW160" s="48"/>
      <c r="AX160" s="48"/>
      <c r="AY160" s="48"/>
      <c r="AZ160" s="48"/>
      <c r="BA160" s="48"/>
      <c r="BB160" s="48"/>
      <c r="BC160" s="48"/>
      <c r="BD160" s="48"/>
      <c r="BE160" s="48"/>
      <c r="BF160" s="48"/>
      <c r="BG160" s="49"/>
      <c r="BH160" s="49"/>
      <c r="BI160" s="49"/>
      <c r="BJ160" s="49"/>
      <c r="BK160" s="49"/>
      <c r="BL160" s="49"/>
      <c r="BM160" s="48"/>
      <c r="BN160" s="49"/>
      <c r="BO160" s="48"/>
      <c r="BP160" s="48"/>
      <c r="BQ160" s="48"/>
      <c r="BR160" s="48"/>
      <c r="BS160" s="48"/>
      <c r="BT160" s="48"/>
      <c r="BU160" s="48"/>
      <c r="BV160" s="48"/>
      <c r="BW160" s="143"/>
      <c r="BX160" s="143"/>
    </row>
    <row r="161" spans="1:76" s="10" customFormat="1" ht="14.25" customHeight="1" outlineLevel="1">
      <c r="A161" s="353"/>
      <c r="B161" s="224"/>
      <c r="C161" s="50"/>
      <c r="D161" s="48"/>
      <c r="E161" s="48"/>
      <c r="F161" s="48"/>
      <c r="G161" s="48"/>
      <c r="H161" s="48"/>
      <c r="I161" s="48"/>
      <c r="J161" s="48"/>
      <c r="K161" s="48"/>
      <c r="L161" s="48"/>
      <c r="M161" s="48"/>
      <c r="N161" s="48"/>
      <c r="O161" s="48"/>
      <c r="P161" s="48"/>
      <c r="Q161" s="48"/>
      <c r="R161" s="48"/>
      <c r="S161" s="48"/>
      <c r="T161" s="48"/>
      <c r="U161" s="48"/>
      <c r="V161" s="48"/>
      <c r="W161" s="49"/>
      <c r="X161" s="49"/>
      <c r="Y161" s="49"/>
      <c r="Z161" s="49"/>
      <c r="AA161" s="49"/>
      <c r="AB161" s="49"/>
      <c r="AC161" s="48"/>
      <c r="AD161" s="49"/>
      <c r="AE161" s="48"/>
      <c r="AF161" s="48"/>
      <c r="AG161" s="48"/>
      <c r="AH161" s="48"/>
      <c r="AI161" s="48"/>
      <c r="AJ161" s="48"/>
      <c r="AK161" s="48"/>
      <c r="AM161" s="224"/>
      <c r="AN161" s="50"/>
      <c r="AO161" s="48"/>
      <c r="AP161" s="48"/>
      <c r="AQ161" s="48"/>
      <c r="AR161" s="48"/>
      <c r="AS161" s="48"/>
      <c r="AT161" s="48"/>
      <c r="AU161" s="48"/>
      <c r="AV161" s="48"/>
      <c r="AW161" s="48"/>
      <c r="AX161" s="48"/>
      <c r="AY161" s="48"/>
      <c r="AZ161" s="48"/>
      <c r="BA161" s="48"/>
      <c r="BB161" s="48"/>
      <c r="BC161" s="48"/>
      <c r="BD161" s="48"/>
      <c r="BE161" s="48"/>
      <c r="BF161" s="48"/>
      <c r="BG161" s="49"/>
      <c r="BH161" s="49"/>
      <c r="BI161" s="49"/>
      <c r="BJ161" s="49"/>
      <c r="BK161" s="49"/>
      <c r="BL161" s="49"/>
      <c r="BM161" s="48"/>
      <c r="BN161" s="49"/>
      <c r="BO161" s="48"/>
      <c r="BP161" s="48"/>
      <c r="BQ161" s="48"/>
      <c r="BR161" s="48"/>
      <c r="BS161" s="48"/>
      <c r="BT161" s="48"/>
      <c r="BU161" s="48"/>
      <c r="BV161" s="48"/>
      <c r="BW161" s="143"/>
      <c r="BX161" s="143"/>
    </row>
    <row r="162" spans="1:76" s="10" customFormat="1" ht="14.25" customHeight="1" outlineLevel="1">
      <c r="A162" s="353"/>
      <c r="B162" s="224"/>
      <c r="C162" s="50"/>
      <c r="D162" s="48"/>
      <c r="E162" s="48"/>
      <c r="F162" s="48"/>
      <c r="G162" s="48"/>
      <c r="H162" s="48"/>
      <c r="I162" s="48"/>
      <c r="J162" s="48"/>
      <c r="K162" s="48"/>
      <c r="L162" s="48"/>
      <c r="M162" s="48"/>
      <c r="N162" s="48"/>
      <c r="O162" s="48"/>
      <c r="P162" s="48"/>
      <c r="Q162" s="48"/>
      <c r="R162" s="48"/>
      <c r="S162" s="48"/>
      <c r="T162" s="48"/>
      <c r="U162" s="48"/>
      <c r="V162" s="48"/>
      <c r="W162" s="49"/>
      <c r="X162" s="49"/>
      <c r="Y162" s="49"/>
      <c r="Z162" s="49"/>
      <c r="AA162" s="49"/>
      <c r="AB162" s="49"/>
      <c r="AC162" s="48"/>
      <c r="AD162" s="49"/>
      <c r="AE162" s="48"/>
      <c r="AF162" s="48"/>
      <c r="AG162" s="48"/>
      <c r="AH162" s="48"/>
      <c r="AI162" s="48"/>
      <c r="AJ162" s="48"/>
      <c r="AK162" s="48"/>
      <c r="AM162" s="224"/>
      <c r="AN162" s="50"/>
      <c r="AO162" s="48"/>
      <c r="AP162" s="48"/>
      <c r="AQ162" s="48"/>
      <c r="AR162" s="48"/>
      <c r="AS162" s="48"/>
      <c r="AT162" s="48"/>
      <c r="AU162" s="48"/>
      <c r="AV162" s="48"/>
      <c r="AW162" s="48"/>
      <c r="AX162" s="48"/>
      <c r="AY162" s="48"/>
      <c r="AZ162" s="48"/>
      <c r="BA162" s="48"/>
      <c r="BB162" s="48"/>
      <c r="BC162" s="48"/>
      <c r="BD162" s="48"/>
      <c r="BE162" s="48"/>
      <c r="BF162" s="48"/>
      <c r="BG162" s="49"/>
      <c r="BH162" s="49"/>
      <c r="BI162" s="49"/>
      <c r="BJ162" s="49"/>
      <c r="BK162" s="49"/>
      <c r="BL162" s="49"/>
      <c r="BM162" s="48"/>
      <c r="BN162" s="49"/>
      <c r="BO162" s="48"/>
      <c r="BP162" s="48"/>
      <c r="BQ162" s="48"/>
      <c r="BR162" s="48"/>
      <c r="BS162" s="48"/>
      <c r="BT162" s="48"/>
      <c r="BU162" s="48"/>
      <c r="BV162" s="48"/>
      <c r="BW162" s="143"/>
      <c r="BX162" s="143"/>
    </row>
    <row r="163" spans="1:76" s="10" customFormat="1" ht="15" outlineLevel="1">
      <c r="A163" s="353"/>
      <c r="B163" s="50"/>
      <c r="C163" s="50"/>
      <c r="D163" s="354"/>
      <c r="E163" s="354"/>
      <c r="F163" s="55" t="str">
        <f>'Danh mục'!B13</f>
        <v>Hoàng Thị Hồng</v>
      </c>
      <c r="G163" s="55"/>
      <c r="H163" s="354"/>
      <c r="I163" s="354"/>
      <c r="J163" s="354"/>
      <c r="K163" s="354"/>
      <c r="L163" s="354"/>
      <c r="M163" s="354"/>
      <c r="N163" s="354"/>
      <c r="O163" s="846" t="str">
        <f>'Danh mục'!B12</f>
        <v>Trần Thị Hồng Mến</v>
      </c>
      <c r="P163" s="55" t="str">
        <f>'Danh mục'!$B$12</f>
        <v>Trần Thị Hồng Mến</v>
      </c>
      <c r="Q163" s="354"/>
      <c r="R163" s="354"/>
      <c r="S163" s="354"/>
      <c r="T163" s="55"/>
      <c r="U163" s="354"/>
      <c r="V163" s="354"/>
      <c r="W163" s="56"/>
      <c r="X163" s="56"/>
      <c r="Y163" s="56"/>
      <c r="Z163" s="56"/>
      <c r="AA163" s="56"/>
      <c r="AC163" s="54" t="str">
        <f>'Danh mục'!B11</f>
        <v>Hoàng Hữu Tuấn</v>
      </c>
      <c r="AD163" s="54" t="str">
        <f>'Danh mục'!$B$11</f>
        <v>Hoàng Hữu Tuấn</v>
      </c>
      <c r="AE163" s="354"/>
      <c r="AF163" s="354"/>
      <c r="AG163" s="48"/>
      <c r="AH163" s="48"/>
      <c r="AI163" s="48"/>
      <c r="AJ163" s="48"/>
      <c r="AK163" s="48"/>
      <c r="AM163" s="224"/>
      <c r="AN163" s="50"/>
      <c r="AO163" s="48"/>
      <c r="AP163" s="48"/>
      <c r="AQ163" s="48"/>
      <c r="AR163" s="48"/>
      <c r="AS163" s="52" t="str">
        <f>'Danh mục'!$D$13</f>
        <v>Prepared by</v>
      </c>
      <c r="AT163" s="48"/>
      <c r="AU163" s="48"/>
      <c r="AV163" s="48"/>
      <c r="AW163" s="48"/>
      <c r="AX163" s="48"/>
      <c r="AY163" s="48"/>
      <c r="AZ163" s="48"/>
      <c r="BA163" s="48"/>
      <c r="BB163" s="48"/>
      <c r="BC163" s="48"/>
      <c r="BD163" s="52" t="str">
        <f>'Danh mục'!$D$12</f>
        <v>Name of Chief Acc</v>
      </c>
      <c r="BE163" s="48"/>
      <c r="BF163" s="48"/>
      <c r="BG163" s="49"/>
      <c r="BH163" s="49"/>
      <c r="BI163" s="49"/>
      <c r="BJ163" s="49"/>
      <c r="BK163" s="49"/>
      <c r="BL163" s="49"/>
      <c r="BM163" s="48"/>
      <c r="BN163" s="51" t="str">
        <f>'Danh mục'!$D$11</f>
        <v>Name of Director</v>
      </c>
      <c r="BO163" s="48"/>
      <c r="BP163" s="48"/>
      <c r="BQ163" s="48"/>
      <c r="BR163" s="48"/>
      <c r="BS163" s="48"/>
      <c r="BT163" s="48"/>
      <c r="BU163" s="48"/>
      <c r="BV163" s="48"/>
      <c r="BW163" s="143"/>
      <c r="BX163" s="143"/>
    </row>
    <row r="164" spans="1:76" s="10" customFormat="1" ht="15">
      <c r="A164" s="353"/>
      <c r="B164" s="50"/>
      <c r="C164" s="50"/>
      <c r="D164" s="48"/>
      <c r="E164" s="48"/>
      <c r="F164" s="48"/>
      <c r="G164" s="48"/>
      <c r="H164" s="52"/>
      <c r="I164" s="48"/>
      <c r="J164" s="48"/>
      <c r="K164" s="48"/>
      <c r="L164" s="48"/>
      <c r="M164" s="48"/>
      <c r="N164" s="48"/>
      <c r="O164" s="48"/>
      <c r="P164" s="48"/>
      <c r="Q164" s="48"/>
      <c r="R164" s="48"/>
      <c r="S164" s="48"/>
      <c r="T164" s="52"/>
      <c r="U164" s="48"/>
      <c r="V164" s="48"/>
      <c r="W164" s="49"/>
      <c r="X164" s="49"/>
      <c r="Y164" s="49"/>
      <c r="Z164" s="49"/>
      <c r="AA164" s="49"/>
      <c r="AB164" s="49"/>
      <c r="AC164" s="48"/>
      <c r="AD164" s="51"/>
      <c r="AE164" s="48"/>
      <c r="AF164" s="48"/>
      <c r="AG164" s="48"/>
      <c r="AH164" s="48"/>
      <c r="AI164" s="48"/>
      <c r="AJ164" s="48"/>
      <c r="AK164" s="48"/>
      <c r="AM164" s="50"/>
      <c r="AN164" s="50"/>
      <c r="AO164" s="48"/>
      <c r="AP164" s="48"/>
      <c r="AQ164" s="48"/>
      <c r="AR164" s="48"/>
      <c r="AS164" s="52"/>
      <c r="AT164" s="48"/>
      <c r="AU164" s="48"/>
      <c r="AV164" s="48"/>
      <c r="AW164" s="48"/>
      <c r="AX164" s="48"/>
      <c r="AY164" s="48"/>
      <c r="AZ164" s="48"/>
      <c r="BA164" s="48"/>
      <c r="BB164" s="48"/>
      <c r="BC164" s="48"/>
      <c r="BD164" s="52"/>
      <c r="BE164" s="48"/>
      <c r="BF164" s="48"/>
      <c r="BG164" s="49"/>
      <c r="BH164" s="49"/>
      <c r="BI164" s="49"/>
      <c r="BJ164" s="49"/>
      <c r="BK164" s="49"/>
      <c r="BL164" s="49"/>
      <c r="BM164" s="48"/>
      <c r="BN164" s="51"/>
      <c r="BO164" s="48"/>
      <c r="BP164" s="48"/>
      <c r="BQ164" s="48"/>
      <c r="BR164" s="48"/>
      <c r="BS164" s="48"/>
      <c r="BT164" s="48"/>
      <c r="BU164" s="48"/>
      <c r="BV164" s="48"/>
      <c r="BW164" s="143"/>
      <c r="BX164" s="143"/>
    </row>
    <row r="165" spans="1:76" s="10" customFormat="1" ht="15">
      <c r="A165" s="353"/>
      <c r="B165" s="50"/>
      <c r="C165" s="50"/>
      <c r="D165" s="48"/>
      <c r="E165" s="48"/>
      <c r="F165" s="48"/>
      <c r="G165" s="48"/>
      <c r="H165" s="52"/>
      <c r="I165" s="48"/>
      <c r="J165" s="48"/>
      <c r="K165" s="48"/>
      <c r="L165" s="48"/>
      <c r="M165" s="48"/>
      <c r="N165" s="48"/>
      <c r="O165" s="48"/>
      <c r="P165" s="48"/>
      <c r="Q165" s="48"/>
      <c r="R165" s="48"/>
      <c r="S165" s="48"/>
      <c r="T165" s="52"/>
      <c r="U165" s="48"/>
      <c r="V165" s="48"/>
      <c r="W165" s="49"/>
      <c r="X165" s="49"/>
      <c r="Y165" s="49"/>
      <c r="Z165" s="49"/>
      <c r="AA165" s="49"/>
      <c r="AB165" s="49"/>
      <c r="AC165" s="48"/>
      <c r="AD165" s="51"/>
      <c r="AE165" s="48"/>
      <c r="AF165" s="48"/>
      <c r="AG165" s="48"/>
      <c r="AH165" s="48"/>
      <c r="AI165" s="48"/>
      <c r="AJ165" s="48"/>
      <c r="AK165" s="48"/>
      <c r="AM165" s="50"/>
      <c r="AN165" s="50"/>
      <c r="AO165" s="48"/>
      <c r="AP165" s="48"/>
      <c r="AQ165" s="48"/>
      <c r="AR165" s="48"/>
      <c r="AS165" s="52"/>
      <c r="AT165" s="48"/>
      <c r="AU165" s="48"/>
      <c r="AV165" s="48"/>
      <c r="AW165" s="48"/>
      <c r="AX165" s="48"/>
      <c r="AY165" s="48"/>
      <c r="AZ165" s="48"/>
      <c r="BA165" s="48"/>
      <c r="BB165" s="48"/>
      <c r="BC165" s="48"/>
      <c r="BD165" s="52"/>
      <c r="BE165" s="48"/>
      <c r="BF165" s="48"/>
      <c r="BG165" s="49"/>
      <c r="BH165" s="49"/>
      <c r="BI165" s="49"/>
      <c r="BJ165" s="49"/>
      <c r="BK165" s="49"/>
      <c r="BL165" s="49"/>
      <c r="BM165" s="48"/>
      <c r="BN165" s="51"/>
      <c r="BO165" s="48"/>
      <c r="BP165" s="48"/>
      <c r="BQ165" s="48"/>
      <c r="BR165" s="48"/>
      <c r="BS165" s="48"/>
      <c r="BT165" s="48"/>
      <c r="BU165" s="48"/>
      <c r="BV165" s="48"/>
      <c r="BW165" s="143"/>
      <c r="BX165" s="143"/>
    </row>
    <row r="166" spans="1:76" s="10" customFormat="1" ht="18.75" outlineLevel="1">
      <c r="A166" s="353"/>
      <c r="B166" s="226" t="s">
        <v>1379</v>
      </c>
      <c r="C166" s="70"/>
      <c r="D166" s="70"/>
      <c r="E166" s="70"/>
      <c r="F166" s="72"/>
      <c r="G166" s="72"/>
      <c r="H166" s="72"/>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M166" s="226" t="s">
        <v>503</v>
      </c>
      <c r="AN166" s="70"/>
      <c r="AO166" s="70"/>
      <c r="AP166" s="70"/>
      <c r="AQ166" s="72"/>
      <c r="AR166" s="72"/>
      <c r="AS166" s="72"/>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143"/>
      <c r="BX166" s="143"/>
    </row>
    <row r="167" spans="1:76" s="10" customFormat="1" ht="15" outlineLevel="1">
      <c r="A167" s="353"/>
      <c r="B167" s="844"/>
      <c r="C167" s="70"/>
      <c r="D167" s="70"/>
      <c r="E167" s="70"/>
      <c r="F167" s="72"/>
      <c r="G167" s="72"/>
      <c r="H167" s="72"/>
      <c r="I167" s="70"/>
      <c r="J167" s="819"/>
      <c r="K167" s="820"/>
      <c r="L167" s="240"/>
      <c r="M167" s="70"/>
      <c r="N167" s="70"/>
      <c r="O167" s="70"/>
      <c r="P167" s="70"/>
      <c r="Q167" s="70"/>
      <c r="R167" s="846" t="str">
        <f>'Danh mục'!B7</f>
        <v>Cho kỳ kế toán từ ngày 01/01/2014 đến ngày 30/06/2014</v>
      </c>
      <c r="S167" s="240"/>
      <c r="T167" s="70"/>
      <c r="U167" s="425"/>
      <c r="V167" s="70"/>
      <c r="W167" s="70"/>
      <c r="X167" s="70"/>
      <c r="Y167" s="70"/>
      <c r="Z167" s="70"/>
      <c r="AA167" s="70"/>
      <c r="AB167" s="70"/>
      <c r="AC167" s="70"/>
      <c r="AD167" s="70"/>
      <c r="AE167" s="70"/>
      <c r="AF167" s="70"/>
      <c r="AG167" s="70"/>
      <c r="AH167" s="70"/>
      <c r="AI167" s="70"/>
      <c r="AJ167" s="70"/>
      <c r="AK167" s="70"/>
      <c r="AM167" s="73" t="s">
        <v>507</v>
      </c>
      <c r="AN167" s="70"/>
      <c r="AO167" s="70"/>
      <c r="AP167" s="70"/>
      <c r="AQ167" s="72"/>
      <c r="AR167" s="72"/>
      <c r="AS167" s="72"/>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143"/>
      <c r="BX167" s="143"/>
    </row>
    <row r="168" spans="1:76" s="10" customFormat="1" ht="15" outlineLevel="1">
      <c r="A168" s="353"/>
      <c r="B168" s="68"/>
      <c r="C168" s="68"/>
      <c r="D168" s="68"/>
      <c r="E168" s="68"/>
      <c r="F168" s="68"/>
      <c r="G168" s="68"/>
      <c r="H168" s="68"/>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4" t="s">
        <v>1034</v>
      </c>
      <c r="AM168" s="68"/>
      <c r="AN168" s="68"/>
      <c r="AO168" s="68"/>
      <c r="AP168" s="68"/>
      <c r="AQ168" s="68"/>
      <c r="AR168" s="68"/>
      <c r="AS168" s="68"/>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143"/>
      <c r="BX168" s="143"/>
    </row>
    <row r="169" spans="1:76" s="10" customFormat="1" ht="17.25" customHeight="1" outlineLevel="1">
      <c r="A169" s="1169" t="s">
        <v>955</v>
      </c>
      <c r="B169" s="68"/>
      <c r="C169" s="68"/>
      <c r="D169" s="68"/>
      <c r="E169" s="68"/>
      <c r="F169" s="68"/>
      <c r="G169" s="1170" t="s">
        <v>972</v>
      </c>
      <c r="H169" s="1170"/>
      <c r="I169" s="1170"/>
      <c r="J169" s="37"/>
      <c r="K169" s="37"/>
      <c r="L169" s="37"/>
      <c r="M169" s="37"/>
      <c r="N169" s="37"/>
      <c r="O169" s="37"/>
      <c r="P169" s="37"/>
      <c r="Q169" s="37"/>
      <c r="R169" s="1175" t="s">
        <v>955</v>
      </c>
      <c r="S169" s="1119" t="s">
        <v>1033</v>
      </c>
      <c r="T169" s="1119"/>
      <c r="U169" s="1119"/>
      <c r="V169" s="37"/>
      <c r="W169" s="1146"/>
      <c r="X169" s="1146"/>
      <c r="Y169" s="1146"/>
      <c r="Z169" s="1146"/>
      <c r="AA169" s="1146"/>
      <c r="AB169" s="1146"/>
      <c r="AC169" s="1146"/>
      <c r="AD169" s="1146"/>
      <c r="AE169" s="1146"/>
      <c r="AF169" s="1146"/>
      <c r="AG169" s="1146"/>
      <c r="AH169" s="1146"/>
      <c r="AI169" s="1146"/>
      <c r="AJ169" s="1146"/>
      <c r="AK169" s="1146"/>
      <c r="AM169" s="68"/>
      <c r="AN169" s="68"/>
      <c r="AO169" s="68"/>
      <c r="AP169" s="68"/>
      <c r="AQ169" s="68"/>
      <c r="AR169" s="68"/>
      <c r="AS169" s="68"/>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143"/>
      <c r="BX169" s="143"/>
    </row>
    <row r="170" spans="1:76" s="10" customFormat="1" ht="14.25" customHeight="1" outlineLevel="1">
      <c r="A170" s="1169"/>
      <c r="B170" s="369"/>
      <c r="C170" s="370"/>
      <c r="D170" s="371"/>
      <c r="E170" s="370"/>
      <c r="F170" s="372"/>
      <c r="G170" s="1170"/>
      <c r="H170" s="1170"/>
      <c r="I170" s="1170"/>
      <c r="J170" s="370"/>
      <c r="K170" s="370"/>
      <c r="L170" s="370"/>
      <c r="M170" s="370"/>
      <c r="N170" s="370"/>
      <c r="O170" s="370"/>
      <c r="P170" s="370"/>
      <c r="Q170" s="370"/>
      <c r="R170" s="1146"/>
      <c r="S170" s="1119"/>
      <c r="T170" s="1119"/>
      <c r="U170" s="1119"/>
      <c r="V170" s="37"/>
      <c r="W170" s="1137" t="str">
        <f>'Danh mục'!$B$18</f>
        <v>Kỳ này</v>
      </c>
      <c r="X170" s="1137"/>
      <c r="Y170" s="1137"/>
      <c r="Z170" s="1137"/>
      <c r="AA170" s="1137"/>
      <c r="AB170" s="1137"/>
      <c r="AC170" s="1137"/>
      <c r="AD170" s="685"/>
      <c r="AE170" s="1137" t="str">
        <f>'Danh mục'!$B$20</f>
        <v>Kỳ trước</v>
      </c>
      <c r="AF170" s="1137"/>
      <c r="AG170" s="1137"/>
      <c r="AH170" s="1137"/>
      <c r="AI170" s="1137"/>
      <c r="AJ170" s="1137"/>
      <c r="AK170" s="1137"/>
      <c r="AM170" s="176" t="s">
        <v>591</v>
      </c>
      <c r="AN170" s="37"/>
      <c r="AO170" s="37"/>
      <c r="AP170" s="38"/>
      <c r="AQ170" s="37"/>
      <c r="AR170" s="66"/>
      <c r="AS170" s="37"/>
      <c r="AT170" s="37"/>
      <c r="AU170" s="37"/>
      <c r="AV170" s="37"/>
      <c r="AW170" s="37"/>
      <c r="AX170" s="37"/>
      <c r="AY170" s="37"/>
      <c r="AZ170" s="37"/>
      <c r="BA170" s="37"/>
      <c r="BB170" s="37"/>
      <c r="BC170" s="1141" t="s">
        <v>495</v>
      </c>
      <c r="BD170" s="1142"/>
      <c r="BE170" s="1142"/>
      <c r="BF170" s="37"/>
      <c r="BG170" s="1093" t="s">
        <v>498</v>
      </c>
      <c r="BH170" s="1093"/>
      <c r="BI170" s="1093"/>
      <c r="BJ170" s="1093"/>
      <c r="BK170" s="1093"/>
      <c r="BL170" s="1093"/>
      <c r="BM170" s="1093"/>
      <c r="BN170" s="37"/>
      <c r="BO170" s="1093" t="s">
        <v>499</v>
      </c>
      <c r="BP170" s="1093"/>
      <c r="BQ170" s="1093"/>
      <c r="BR170" s="1093"/>
      <c r="BS170" s="1093"/>
      <c r="BT170" s="1093"/>
      <c r="BU170" s="1093"/>
      <c r="BV170" s="151"/>
      <c r="BW170" s="143"/>
      <c r="BX170" s="143"/>
    </row>
    <row r="171" spans="1:76" s="10" customFormat="1" ht="15" outlineLevel="1">
      <c r="A171" s="353"/>
      <c r="B171" s="37"/>
      <c r="C171" s="64"/>
      <c r="D171" s="37"/>
      <c r="E171" s="64"/>
      <c r="F171" s="37"/>
      <c r="G171" s="63"/>
      <c r="H171" s="37"/>
      <c r="I171" s="37"/>
      <c r="J171" s="37"/>
      <c r="K171" s="37"/>
      <c r="L171" s="37"/>
      <c r="M171" s="37"/>
      <c r="N171" s="37"/>
      <c r="O171" s="37"/>
      <c r="P171" s="37"/>
      <c r="Q171" s="37"/>
      <c r="R171" s="37"/>
      <c r="S171" s="1113"/>
      <c r="T171" s="1113"/>
      <c r="U171" s="1113"/>
      <c r="V171" s="37"/>
      <c r="W171" s="1094"/>
      <c r="X171" s="1094"/>
      <c r="Y171" s="1094"/>
      <c r="Z171" s="1094"/>
      <c r="AA171" s="1094"/>
      <c r="AB171" s="1094"/>
      <c r="AC171" s="1094"/>
      <c r="AD171" s="37"/>
      <c r="AE171" s="1094"/>
      <c r="AF171" s="1094"/>
      <c r="AG171" s="1094"/>
      <c r="AH171" s="1094"/>
      <c r="AI171" s="1094"/>
      <c r="AJ171" s="1094"/>
      <c r="AK171" s="1094"/>
      <c r="AM171" s="37"/>
      <c r="AN171" s="64"/>
      <c r="AO171" s="37"/>
      <c r="AP171" s="64"/>
      <c r="AQ171" s="37"/>
      <c r="AR171" s="63"/>
      <c r="AS171" s="37"/>
      <c r="AT171" s="37"/>
      <c r="AU171" s="37"/>
      <c r="AV171" s="37"/>
      <c r="AW171" s="37"/>
      <c r="AX171" s="37"/>
      <c r="AY171" s="37"/>
      <c r="AZ171" s="37"/>
      <c r="BA171" s="37"/>
      <c r="BB171" s="37"/>
      <c r="BC171" s="1143"/>
      <c r="BD171" s="1143"/>
      <c r="BE171" s="1143"/>
      <c r="BF171" s="37"/>
      <c r="BG171" s="1094"/>
      <c r="BH171" s="1094"/>
      <c r="BI171" s="1094"/>
      <c r="BJ171" s="1094"/>
      <c r="BK171" s="1094"/>
      <c r="BL171" s="1094"/>
      <c r="BM171" s="1094"/>
      <c r="BN171" s="37"/>
      <c r="BO171" s="1094"/>
      <c r="BP171" s="1094"/>
      <c r="BQ171" s="1094"/>
      <c r="BR171" s="1094"/>
      <c r="BS171" s="1094"/>
      <c r="BT171" s="1094"/>
      <c r="BU171" s="1094"/>
      <c r="BV171" s="63"/>
      <c r="BW171" s="143"/>
      <c r="BX171" s="143"/>
    </row>
    <row r="172" spans="1:76" s="367" customFormat="1" ht="15" outlineLevel="1">
      <c r="A172" s="377" t="s">
        <v>58</v>
      </c>
      <c r="B172" s="378" t="s">
        <v>207</v>
      </c>
      <c r="C172" s="379"/>
      <c r="D172" s="68"/>
      <c r="E172" s="379"/>
      <c r="F172" s="68"/>
      <c r="G172" s="380"/>
      <c r="H172" s="68"/>
      <c r="I172" s="68"/>
      <c r="J172" s="68"/>
      <c r="K172" s="68"/>
      <c r="L172" s="68"/>
      <c r="M172" s="68"/>
      <c r="N172" s="68"/>
      <c r="O172" s="68"/>
      <c r="P172" s="68"/>
      <c r="Q172" s="68"/>
      <c r="R172" s="812" t="s">
        <v>58</v>
      </c>
      <c r="S172" s="1109" t="s">
        <v>1318</v>
      </c>
      <c r="T172" s="1109"/>
      <c r="U172" s="1109"/>
      <c r="V172" s="68"/>
      <c r="W172" s="1112">
        <f>IF(ISBLANK($A172)=FALSE,VLOOKUP($A172,'Tổng hợp'!$A:$J,'Tổng hợp'!$F$8,0),0)</f>
        <v>18494808220</v>
      </c>
      <c r="X172" s="1112"/>
      <c r="Y172" s="1112"/>
      <c r="Z172" s="1112"/>
      <c r="AA172" s="1112"/>
      <c r="AB172" s="1112"/>
      <c r="AC172" s="1112"/>
      <c r="AD172" s="418"/>
      <c r="AE172" s="1112">
        <f>IF(ISBLANK($A172)=FALSE,VLOOKUP($A172,'Tổng hợp'!$A:$J,'Tổng hợp'!$J$8,0),0)</f>
        <v>17023570346</v>
      </c>
      <c r="AF172" s="1112"/>
      <c r="AG172" s="1112"/>
      <c r="AH172" s="1112"/>
      <c r="AI172" s="1112"/>
      <c r="AJ172" s="1112"/>
      <c r="AK172" s="1112"/>
      <c r="AM172" s="378" t="s">
        <v>598</v>
      </c>
      <c r="AN172" s="379"/>
      <c r="AO172" s="68"/>
      <c r="AP172" s="379"/>
      <c r="AQ172" s="68"/>
      <c r="AR172" s="380"/>
      <c r="AS172" s="68"/>
      <c r="AT172" s="68"/>
      <c r="AU172" s="68"/>
      <c r="AV172" s="68"/>
      <c r="AW172" s="68"/>
      <c r="AX172" s="68"/>
      <c r="AY172" s="68"/>
      <c r="AZ172" s="68"/>
      <c r="BA172" s="68"/>
      <c r="BB172" s="68"/>
      <c r="BC172" s="1114">
        <v>24</v>
      </c>
      <c r="BD172" s="1114"/>
      <c r="BE172" s="1114"/>
      <c r="BF172" s="68"/>
      <c r="BG172" s="1147"/>
      <c r="BH172" s="1147"/>
      <c r="BI172" s="1147"/>
      <c r="BJ172" s="1147"/>
      <c r="BK172" s="1147"/>
      <c r="BL172" s="1147"/>
      <c r="BM172" s="1147"/>
      <c r="BN172" s="68"/>
      <c r="BO172" s="1147"/>
      <c r="BP172" s="1147"/>
      <c r="BQ172" s="1147"/>
      <c r="BR172" s="1147"/>
      <c r="BS172" s="1147"/>
      <c r="BT172" s="1147"/>
      <c r="BU172" s="1147"/>
      <c r="BV172" s="382"/>
      <c r="BW172" s="383"/>
      <c r="BX172" s="383"/>
    </row>
    <row r="173" spans="1:76" s="367" customFormat="1" ht="15" outlineLevel="1">
      <c r="A173" s="377"/>
      <c r="B173" s="378"/>
      <c r="C173" s="379"/>
      <c r="D173" s="68"/>
      <c r="E173" s="379"/>
      <c r="F173" s="68"/>
      <c r="G173" s="380"/>
      <c r="H173" s="68"/>
      <c r="I173" s="68"/>
      <c r="J173" s="68"/>
      <c r="K173" s="68"/>
      <c r="L173" s="68"/>
      <c r="M173" s="68"/>
      <c r="N173" s="68"/>
      <c r="O173" s="68"/>
      <c r="P173" s="68"/>
      <c r="Q173" s="68"/>
      <c r="R173" s="68"/>
      <c r="S173" s="381"/>
      <c r="T173" s="381"/>
      <c r="U173" s="381"/>
      <c r="V173" s="68"/>
      <c r="W173" s="417"/>
      <c r="X173" s="417"/>
      <c r="Y173" s="417"/>
      <c r="Z173" s="417"/>
      <c r="AA173" s="417"/>
      <c r="AB173" s="417"/>
      <c r="AC173" s="417"/>
      <c r="AD173" s="418"/>
      <c r="AE173" s="417"/>
      <c r="AF173" s="417"/>
      <c r="AG173" s="417"/>
      <c r="AH173" s="417"/>
      <c r="AI173" s="417"/>
      <c r="AJ173" s="417"/>
      <c r="AK173" s="417"/>
      <c r="AM173" s="378"/>
      <c r="AN173" s="379"/>
      <c r="AO173" s="68"/>
      <c r="AP173" s="379"/>
      <c r="AQ173" s="68"/>
      <c r="AR173" s="380"/>
      <c r="AS173" s="68"/>
      <c r="AT173" s="68"/>
      <c r="AU173" s="68"/>
      <c r="AV173" s="68"/>
      <c r="AW173" s="68"/>
      <c r="AX173" s="68"/>
      <c r="AY173" s="68"/>
      <c r="AZ173" s="68"/>
      <c r="BA173" s="68"/>
      <c r="BB173" s="68"/>
      <c r="BC173" s="381"/>
      <c r="BD173" s="381"/>
      <c r="BE173" s="381"/>
      <c r="BF173" s="68"/>
      <c r="BG173" s="382"/>
      <c r="BH173" s="382"/>
      <c r="BI173" s="382"/>
      <c r="BJ173" s="382"/>
      <c r="BK173" s="382"/>
      <c r="BL173" s="382"/>
      <c r="BM173" s="382"/>
      <c r="BN173" s="68"/>
      <c r="BO173" s="382"/>
      <c r="BP173" s="382"/>
      <c r="BQ173" s="382"/>
      <c r="BR173" s="382"/>
      <c r="BS173" s="382"/>
      <c r="BT173" s="382"/>
      <c r="BU173" s="382"/>
      <c r="BV173" s="382"/>
      <c r="BW173" s="383"/>
      <c r="BX173" s="383"/>
    </row>
    <row r="174" spans="1:76" s="367" customFormat="1" ht="15" outlineLevel="1">
      <c r="A174" s="366" t="s">
        <v>1069</v>
      </c>
      <c r="B174" s="384" t="s">
        <v>1070</v>
      </c>
      <c r="C174" s="379"/>
      <c r="D174" s="68"/>
      <c r="E174" s="379"/>
      <c r="F174" s="68"/>
      <c r="G174" s="380"/>
      <c r="H174" s="68"/>
      <c r="I174" s="68"/>
      <c r="J174" s="68"/>
      <c r="K174" s="68"/>
      <c r="L174" s="68"/>
      <c r="M174" s="68"/>
      <c r="N174" s="68"/>
      <c r="O174" s="68"/>
      <c r="P174" s="68"/>
      <c r="Q174" s="68"/>
      <c r="R174" s="811" t="s">
        <v>1069</v>
      </c>
      <c r="S174" s="1114" t="s">
        <v>1319</v>
      </c>
      <c r="T174" s="1114"/>
      <c r="U174" s="1114"/>
      <c r="V174" s="68"/>
      <c r="W174" s="1112">
        <f>IF(ISBLANK($A174)=FALSE,VLOOKUP($A174,'Tổng hợp'!$A:$J,'Tổng hợp'!$F$8,0),0)</f>
        <v>0</v>
      </c>
      <c r="X174" s="1112"/>
      <c r="Y174" s="1112"/>
      <c r="Z174" s="1112"/>
      <c r="AA174" s="1112"/>
      <c r="AB174" s="1112"/>
      <c r="AC174" s="1112"/>
      <c r="AD174" s="418"/>
      <c r="AE174" s="1115">
        <f>IF(ISBLANK($A174)=FALSE,VLOOKUP($A174,'Tổng hợp'!$A:$J,'Tổng hợp'!$J$8,0),0)</f>
        <v>0</v>
      </c>
      <c r="AF174" s="1115"/>
      <c r="AG174" s="1115"/>
      <c r="AH174" s="1115"/>
      <c r="AI174" s="1115"/>
      <c r="AJ174" s="1115"/>
      <c r="AK174" s="1115"/>
      <c r="AM174" s="378" t="s">
        <v>599</v>
      </c>
      <c r="AN174" s="379"/>
      <c r="AO174" s="68"/>
      <c r="AP174" s="379"/>
      <c r="AQ174" s="68"/>
      <c r="AR174" s="380"/>
      <c r="AS174" s="68"/>
      <c r="AT174" s="68"/>
      <c r="AU174" s="68"/>
      <c r="AV174" s="68"/>
      <c r="AW174" s="68"/>
      <c r="AX174" s="68"/>
      <c r="AY174" s="68"/>
      <c r="AZ174" s="68"/>
      <c r="BA174" s="68"/>
      <c r="BB174" s="68"/>
      <c r="BC174" s="1114">
        <v>24</v>
      </c>
      <c r="BD174" s="1114"/>
      <c r="BE174" s="1114"/>
      <c r="BF174" s="68"/>
      <c r="BG174" s="1147"/>
      <c r="BH174" s="1147"/>
      <c r="BI174" s="1147"/>
      <c r="BJ174" s="1147"/>
      <c r="BK174" s="1147"/>
      <c r="BL174" s="1147"/>
      <c r="BM174" s="1147"/>
      <c r="BN174" s="68"/>
      <c r="BO174" s="1147"/>
      <c r="BP174" s="1147"/>
      <c r="BQ174" s="1147"/>
      <c r="BR174" s="1147"/>
      <c r="BS174" s="1147"/>
      <c r="BT174" s="1147"/>
      <c r="BU174" s="1147"/>
      <c r="BV174" s="382"/>
      <c r="BW174" s="383"/>
      <c r="BX174" s="383"/>
    </row>
    <row r="175" spans="1:76" s="367" customFormat="1" ht="15" outlineLevel="1">
      <c r="A175" s="366"/>
      <c r="B175" s="384"/>
      <c r="C175" s="379"/>
      <c r="D175" s="68"/>
      <c r="E175" s="379"/>
      <c r="F175" s="68"/>
      <c r="G175" s="380"/>
      <c r="H175" s="68"/>
      <c r="I175" s="68"/>
      <c r="J175" s="68"/>
      <c r="K175" s="68"/>
      <c r="L175" s="68"/>
      <c r="M175" s="68"/>
      <c r="N175" s="68"/>
      <c r="O175" s="68"/>
      <c r="P175" s="68"/>
      <c r="Q175" s="68"/>
      <c r="R175" s="68"/>
      <c r="S175" s="381"/>
      <c r="T175" s="381"/>
      <c r="U175" s="381"/>
      <c r="V175" s="68"/>
      <c r="W175" s="417"/>
      <c r="X175" s="417"/>
      <c r="Y175" s="417"/>
      <c r="Z175" s="417"/>
      <c r="AA175" s="417"/>
      <c r="AB175" s="417"/>
      <c r="AC175" s="417"/>
      <c r="AD175" s="418"/>
      <c r="AE175" s="417"/>
      <c r="AF175" s="417"/>
      <c r="AG175" s="417"/>
      <c r="AH175" s="417"/>
      <c r="AI175" s="417"/>
      <c r="AJ175" s="417"/>
      <c r="AK175" s="417"/>
      <c r="AM175" s="378"/>
      <c r="AN175" s="379"/>
      <c r="AO175" s="68"/>
      <c r="AP175" s="379"/>
      <c r="AQ175" s="68"/>
      <c r="AR175" s="380"/>
      <c r="AS175" s="68"/>
      <c r="AT175" s="68"/>
      <c r="AU175" s="68"/>
      <c r="AV175" s="68"/>
      <c r="AW175" s="68"/>
      <c r="AX175" s="68"/>
      <c r="AY175" s="68"/>
      <c r="AZ175" s="68"/>
      <c r="BA175" s="68"/>
      <c r="BB175" s="68"/>
      <c r="BC175" s="381"/>
      <c r="BD175" s="381"/>
      <c r="BE175" s="381"/>
      <c r="BF175" s="68"/>
      <c r="BG175" s="382"/>
      <c r="BH175" s="382"/>
      <c r="BI175" s="382"/>
      <c r="BJ175" s="382"/>
      <c r="BK175" s="382"/>
      <c r="BL175" s="382"/>
      <c r="BM175" s="382"/>
      <c r="BN175" s="68"/>
      <c r="BO175" s="382"/>
      <c r="BP175" s="382"/>
      <c r="BQ175" s="382"/>
      <c r="BR175" s="382"/>
      <c r="BS175" s="382"/>
      <c r="BT175" s="382"/>
      <c r="BU175" s="382"/>
      <c r="BV175" s="382"/>
      <c r="BW175" s="383"/>
      <c r="BX175" s="383"/>
    </row>
    <row r="176" spans="1:76" s="367" customFormat="1" ht="15" outlineLevel="1">
      <c r="A176" s="376">
        <v>10</v>
      </c>
      <c r="B176" s="385" t="s">
        <v>1071</v>
      </c>
      <c r="C176" s="379"/>
      <c r="D176" s="68"/>
      <c r="E176" s="379"/>
      <c r="F176" s="68"/>
      <c r="G176" s="380"/>
      <c r="H176" s="68"/>
      <c r="I176" s="68"/>
      <c r="J176" s="68"/>
      <c r="K176" s="68"/>
      <c r="L176" s="68"/>
      <c r="M176" s="68"/>
      <c r="N176" s="68"/>
      <c r="O176" s="68"/>
      <c r="P176" s="68"/>
      <c r="Q176" s="68"/>
      <c r="R176" s="812" t="s">
        <v>409</v>
      </c>
      <c r="S176" s="1109" t="s">
        <v>1320</v>
      </c>
      <c r="T176" s="1109"/>
      <c r="U176" s="1109"/>
      <c r="V176" s="68"/>
      <c r="W176" s="1112">
        <f>IF(ISBLANK($A176)=FALSE,VLOOKUP($A176,'Tổng hợp'!$A:$J,'Tổng hợp'!$F$8,0),0)</f>
        <v>18494808220</v>
      </c>
      <c r="X176" s="1112"/>
      <c r="Y176" s="1112"/>
      <c r="Z176" s="1112"/>
      <c r="AA176" s="1112"/>
      <c r="AB176" s="1112"/>
      <c r="AC176" s="1112"/>
      <c r="AD176" s="418"/>
      <c r="AE176" s="1112">
        <f>IF(ISBLANK($A176)=FALSE,VLOOKUP($A176,'Tổng hợp'!$A:$J,'Tổng hợp'!$J$8,0),0)</f>
        <v>17023570346</v>
      </c>
      <c r="AF176" s="1112"/>
      <c r="AG176" s="1112"/>
      <c r="AH176" s="1112"/>
      <c r="AI176" s="1112"/>
      <c r="AJ176" s="1112"/>
      <c r="AK176" s="1112"/>
      <c r="AM176" s="385" t="s">
        <v>600</v>
      </c>
      <c r="AN176" s="379"/>
      <c r="AO176" s="68"/>
      <c r="AP176" s="379"/>
      <c r="AQ176" s="68"/>
      <c r="AR176" s="380"/>
      <c r="AS176" s="68"/>
      <c r="AT176" s="68"/>
      <c r="AU176" s="68"/>
      <c r="AV176" s="68"/>
      <c r="AW176" s="68"/>
      <c r="AX176" s="68"/>
      <c r="AY176" s="68"/>
      <c r="AZ176" s="68"/>
      <c r="BA176" s="68"/>
      <c r="BB176" s="68"/>
      <c r="BC176" s="1114">
        <v>24</v>
      </c>
      <c r="BD176" s="1114"/>
      <c r="BE176" s="1114"/>
      <c r="BF176" s="68"/>
      <c r="BG176" s="1147"/>
      <c r="BH176" s="1147"/>
      <c r="BI176" s="1147"/>
      <c r="BJ176" s="1147"/>
      <c r="BK176" s="1147"/>
      <c r="BL176" s="1147"/>
      <c r="BM176" s="1147"/>
      <c r="BN176" s="68"/>
      <c r="BO176" s="1147"/>
      <c r="BP176" s="1147"/>
      <c r="BQ176" s="1147"/>
      <c r="BR176" s="1147"/>
      <c r="BS176" s="1147"/>
      <c r="BT176" s="1147"/>
      <c r="BU176" s="1147"/>
      <c r="BV176" s="382"/>
      <c r="BW176" s="383"/>
      <c r="BX176" s="383"/>
    </row>
    <row r="177" spans="1:76" s="10" customFormat="1" ht="15" outlineLevel="1">
      <c r="A177" s="376"/>
      <c r="B177" s="242" t="s">
        <v>1049</v>
      </c>
      <c r="C177" s="58" t="s">
        <v>1072</v>
      </c>
      <c r="D177" s="37"/>
      <c r="E177" s="64"/>
      <c r="F177" s="37"/>
      <c r="G177" s="63"/>
      <c r="H177" s="37"/>
      <c r="I177" s="37"/>
      <c r="J177" s="37"/>
      <c r="K177" s="37"/>
      <c r="L177" s="37"/>
      <c r="M177" s="37"/>
      <c r="N177" s="37"/>
      <c r="O177" s="37"/>
      <c r="P177" s="37"/>
      <c r="Q177" s="37"/>
      <c r="R177" s="37"/>
      <c r="S177" s="189"/>
      <c r="T177" s="189"/>
      <c r="U177" s="189"/>
      <c r="V177" s="37"/>
      <c r="W177" s="415"/>
      <c r="X177" s="415"/>
      <c r="Y177" s="415"/>
      <c r="Z177" s="415"/>
      <c r="AA177" s="415"/>
      <c r="AB177" s="415"/>
      <c r="AC177" s="415"/>
      <c r="AD177" s="415"/>
      <c r="AE177" s="415"/>
      <c r="AF177" s="415"/>
      <c r="AG177" s="415"/>
      <c r="AH177" s="415"/>
      <c r="AI177" s="415"/>
      <c r="AJ177" s="415"/>
      <c r="AK177" s="415"/>
      <c r="AM177" s="242" t="s">
        <v>601</v>
      </c>
      <c r="AN177" s="64"/>
      <c r="AO177" s="37"/>
      <c r="AP177" s="64"/>
      <c r="AQ177" s="37"/>
      <c r="AR177" s="63"/>
      <c r="AS177" s="37"/>
      <c r="AT177" s="37"/>
      <c r="AU177" s="37"/>
      <c r="AV177" s="37"/>
      <c r="AW177" s="37"/>
      <c r="AX177" s="37"/>
      <c r="AY177" s="37"/>
      <c r="AZ177" s="37"/>
      <c r="BA177" s="37"/>
      <c r="BB177" s="37"/>
      <c r="BC177" s="189"/>
      <c r="BD177" s="189"/>
      <c r="BE177" s="189"/>
      <c r="BF177" s="37"/>
      <c r="BG177" s="43"/>
      <c r="BH177" s="43"/>
      <c r="BI177" s="43"/>
      <c r="BJ177" s="43"/>
      <c r="BK177" s="43"/>
      <c r="BL177" s="43"/>
      <c r="BM177" s="43"/>
      <c r="BN177" s="37"/>
      <c r="BO177" s="43"/>
      <c r="BP177" s="43"/>
      <c r="BQ177" s="43"/>
      <c r="BR177" s="43"/>
      <c r="BS177" s="43"/>
      <c r="BT177" s="43"/>
      <c r="BU177" s="43"/>
      <c r="BV177" s="43"/>
      <c r="BW177" s="143"/>
      <c r="BX177" s="143"/>
    </row>
    <row r="178" spans="1:76" s="10" customFormat="1" ht="15" outlineLevel="1">
      <c r="A178" s="376"/>
      <c r="B178" s="242"/>
      <c r="C178" s="58"/>
      <c r="D178" s="37"/>
      <c r="E178" s="64"/>
      <c r="F178" s="37"/>
      <c r="G178" s="63"/>
      <c r="H178" s="37"/>
      <c r="I178" s="37"/>
      <c r="J178" s="37"/>
      <c r="K178" s="37"/>
      <c r="L178" s="37"/>
      <c r="M178" s="37"/>
      <c r="N178" s="37"/>
      <c r="O178" s="37"/>
      <c r="P178" s="37"/>
      <c r="Q178" s="37"/>
      <c r="R178" s="37"/>
      <c r="S178" s="189"/>
      <c r="T178" s="189"/>
      <c r="U178" s="189"/>
      <c r="V178" s="37"/>
      <c r="W178" s="415"/>
      <c r="X178" s="415"/>
      <c r="Y178" s="415"/>
      <c r="Z178" s="415"/>
      <c r="AA178" s="415"/>
      <c r="AB178" s="415"/>
      <c r="AC178" s="415"/>
      <c r="AD178" s="415"/>
      <c r="AE178" s="415"/>
      <c r="AF178" s="415"/>
      <c r="AG178" s="415"/>
      <c r="AH178" s="415"/>
      <c r="AI178" s="415"/>
      <c r="AJ178" s="415"/>
      <c r="AK178" s="415"/>
      <c r="AM178" s="242"/>
      <c r="AN178" s="64"/>
      <c r="AO178" s="37"/>
      <c r="AP178" s="64"/>
      <c r="AQ178" s="37"/>
      <c r="AR178" s="63"/>
      <c r="AS178" s="37"/>
      <c r="AT178" s="37"/>
      <c r="AU178" s="37"/>
      <c r="AV178" s="37"/>
      <c r="AW178" s="37"/>
      <c r="AX178" s="37"/>
      <c r="AY178" s="37"/>
      <c r="AZ178" s="37"/>
      <c r="BA178" s="37"/>
      <c r="BB178" s="37"/>
      <c r="BC178" s="189"/>
      <c r="BD178" s="189"/>
      <c r="BE178" s="189"/>
      <c r="BF178" s="37"/>
      <c r="BG178" s="43"/>
      <c r="BH178" s="43"/>
      <c r="BI178" s="43"/>
      <c r="BJ178" s="43"/>
      <c r="BK178" s="43"/>
      <c r="BL178" s="43"/>
      <c r="BM178" s="43"/>
      <c r="BN178" s="37"/>
      <c r="BO178" s="43"/>
      <c r="BP178" s="43"/>
      <c r="BQ178" s="43"/>
      <c r="BR178" s="43"/>
      <c r="BS178" s="43"/>
      <c r="BT178" s="43"/>
      <c r="BU178" s="43"/>
      <c r="BV178" s="43"/>
      <c r="BW178" s="143"/>
      <c r="BX178" s="143"/>
    </row>
    <row r="179" spans="1:76" s="121" customFormat="1" ht="15" outlineLevel="1">
      <c r="A179" s="362">
        <v>11</v>
      </c>
      <c r="B179" s="380" t="s">
        <v>209</v>
      </c>
      <c r="C179" s="379"/>
      <c r="D179" s="68"/>
      <c r="E179" s="379"/>
      <c r="F179" s="68"/>
      <c r="G179" s="380"/>
      <c r="H179" s="68"/>
      <c r="I179" s="68"/>
      <c r="J179" s="68"/>
      <c r="K179" s="68"/>
      <c r="L179" s="68"/>
      <c r="M179" s="68"/>
      <c r="N179" s="68"/>
      <c r="O179" s="68"/>
      <c r="P179" s="68"/>
      <c r="Q179" s="68"/>
      <c r="R179" s="811" t="s">
        <v>410</v>
      </c>
      <c r="S179" s="1108" t="s">
        <v>1321</v>
      </c>
      <c r="T179" s="1108"/>
      <c r="U179" s="1108"/>
      <c r="V179" s="68"/>
      <c r="W179" s="1115">
        <f>IF(ISBLANK($A179)=FALSE,VLOOKUP($A179,'Tổng hợp'!$A:$J,'Tổng hợp'!$F$8,0),0)</f>
        <v>15321933566</v>
      </c>
      <c r="X179" s="1115"/>
      <c r="Y179" s="1115"/>
      <c r="Z179" s="1115"/>
      <c r="AA179" s="1115"/>
      <c r="AB179" s="1115"/>
      <c r="AC179" s="1115"/>
      <c r="AD179" s="418"/>
      <c r="AE179" s="1115">
        <f>IF(ISBLANK($A179)=FALSE,VLOOKUP($A179,'Tổng hợp'!$A:$J,'Tổng hợp'!$J$8,0),0)</f>
        <v>15134609652</v>
      </c>
      <c r="AF179" s="1115"/>
      <c r="AG179" s="1115"/>
      <c r="AH179" s="1115"/>
      <c r="AI179" s="1115"/>
      <c r="AJ179" s="1115"/>
      <c r="AK179" s="1115"/>
      <c r="AL179" s="782"/>
      <c r="AM179" s="57" t="s">
        <v>602</v>
      </c>
      <c r="AN179" s="58"/>
      <c r="AO179" s="38"/>
      <c r="AP179" s="58"/>
      <c r="AQ179" s="38"/>
      <c r="AR179" s="57"/>
      <c r="AS179" s="38"/>
      <c r="AT179" s="38"/>
      <c r="AU179" s="38"/>
      <c r="AV179" s="38"/>
      <c r="AW179" s="38"/>
      <c r="AX179" s="38"/>
      <c r="AY179" s="38"/>
      <c r="AZ179" s="38"/>
      <c r="BA179" s="38"/>
      <c r="BB179" s="38"/>
      <c r="BC179" s="1148">
        <v>25</v>
      </c>
      <c r="BD179" s="1148"/>
      <c r="BE179" s="1148"/>
      <c r="BF179" s="38"/>
      <c r="BG179" s="1079"/>
      <c r="BH179" s="1079"/>
      <c r="BI179" s="1079"/>
      <c r="BJ179" s="1079"/>
      <c r="BK179" s="1079"/>
      <c r="BL179" s="1079"/>
      <c r="BM179" s="1079"/>
      <c r="BN179" s="38"/>
      <c r="BO179" s="1079"/>
      <c r="BP179" s="1079"/>
      <c r="BQ179" s="1079"/>
      <c r="BR179" s="1079"/>
      <c r="BS179" s="1079"/>
      <c r="BT179" s="1079"/>
      <c r="BU179" s="1079"/>
      <c r="BV179" s="61"/>
      <c r="BW179" s="783"/>
      <c r="BX179" s="783"/>
    </row>
    <row r="180" spans="1:76" s="10" customFormat="1" ht="15" outlineLevel="1">
      <c r="A180" s="362"/>
      <c r="B180" s="386"/>
      <c r="C180" s="379"/>
      <c r="D180" s="68"/>
      <c r="E180" s="379"/>
      <c r="F180" s="68"/>
      <c r="G180" s="380"/>
      <c r="H180" s="68"/>
      <c r="I180" s="68"/>
      <c r="J180" s="68"/>
      <c r="K180" s="68"/>
      <c r="L180" s="68"/>
      <c r="M180" s="68"/>
      <c r="N180" s="68"/>
      <c r="O180" s="68"/>
      <c r="P180" s="68"/>
      <c r="Q180" s="68"/>
      <c r="R180" s="68"/>
      <c r="S180" s="387"/>
      <c r="T180" s="387"/>
      <c r="U180" s="387"/>
      <c r="V180" s="68"/>
      <c r="W180" s="417"/>
      <c r="X180" s="417"/>
      <c r="Y180" s="417"/>
      <c r="Z180" s="417"/>
      <c r="AA180" s="417"/>
      <c r="AB180" s="417"/>
      <c r="AC180" s="417"/>
      <c r="AD180" s="418"/>
      <c r="AE180" s="417"/>
      <c r="AF180" s="417"/>
      <c r="AG180" s="417"/>
      <c r="AH180" s="417"/>
      <c r="AI180" s="417"/>
      <c r="AJ180" s="417"/>
      <c r="AK180" s="417"/>
      <c r="AL180" s="367"/>
      <c r="AM180" s="57"/>
      <c r="AN180" s="64"/>
      <c r="AO180" s="37"/>
      <c r="AP180" s="64"/>
      <c r="AQ180" s="37"/>
      <c r="AR180" s="63"/>
      <c r="AS180" s="37"/>
      <c r="AT180" s="37"/>
      <c r="AU180" s="37"/>
      <c r="AV180" s="37"/>
      <c r="AW180" s="37"/>
      <c r="AX180" s="37"/>
      <c r="AY180" s="37"/>
      <c r="AZ180" s="37"/>
      <c r="BA180" s="37"/>
      <c r="BB180" s="37"/>
      <c r="BC180" s="194"/>
      <c r="BD180" s="194"/>
      <c r="BE180" s="194"/>
      <c r="BF180" s="37"/>
      <c r="BG180" s="43"/>
      <c r="BH180" s="43"/>
      <c r="BI180" s="43"/>
      <c r="BJ180" s="43"/>
      <c r="BK180" s="43"/>
      <c r="BL180" s="43"/>
      <c r="BM180" s="43"/>
      <c r="BN180" s="37"/>
      <c r="BO180" s="43"/>
      <c r="BP180" s="43"/>
      <c r="BQ180" s="43"/>
      <c r="BR180" s="43"/>
      <c r="BS180" s="43"/>
      <c r="BT180" s="43"/>
      <c r="BU180" s="43"/>
      <c r="BV180" s="43"/>
      <c r="BW180" s="143"/>
      <c r="BX180" s="143"/>
    </row>
    <row r="181" spans="1:76" s="10" customFormat="1" ht="15" outlineLevel="1">
      <c r="A181" s="376">
        <v>20</v>
      </c>
      <c r="B181" s="386" t="s">
        <v>1073</v>
      </c>
      <c r="C181" s="379"/>
      <c r="D181" s="68"/>
      <c r="E181" s="379"/>
      <c r="F181" s="68"/>
      <c r="G181" s="380"/>
      <c r="H181" s="68"/>
      <c r="I181" s="68"/>
      <c r="J181" s="68"/>
      <c r="K181" s="68"/>
      <c r="L181" s="68"/>
      <c r="M181" s="68"/>
      <c r="N181" s="68"/>
      <c r="O181" s="68"/>
      <c r="P181" s="68"/>
      <c r="Q181" s="68"/>
      <c r="R181" s="812" t="s">
        <v>741</v>
      </c>
      <c r="S181" s="1107"/>
      <c r="T181" s="1107"/>
      <c r="U181" s="1107"/>
      <c r="V181" s="68"/>
      <c r="W181" s="1112">
        <f>IF(ISBLANK($A181)=FALSE,VLOOKUP($A181,'Tổng hợp'!$A:$J,'Tổng hợp'!$F$8,0),0)</f>
        <v>3172874654</v>
      </c>
      <c r="X181" s="1112"/>
      <c r="Y181" s="1112"/>
      <c r="Z181" s="1112"/>
      <c r="AA181" s="1112"/>
      <c r="AB181" s="1112"/>
      <c r="AC181" s="1112"/>
      <c r="AD181" s="418"/>
      <c r="AE181" s="1112">
        <f>IF(ISBLANK($A181)=FALSE,VLOOKUP($A181,'Tổng hợp'!$A:$J,'Tổng hợp'!$J$8,0),0)</f>
        <v>1888960694</v>
      </c>
      <c r="AF181" s="1112"/>
      <c r="AG181" s="1112"/>
      <c r="AH181" s="1112"/>
      <c r="AI181" s="1112"/>
      <c r="AJ181" s="1112"/>
      <c r="AK181" s="1112"/>
      <c r="AL181" s="367"/>
      <c r="AM181" s="57" t="s">
        <v>603</v>
      </c>
      <c r="AN181" s="64"/>
      <c r="AO181" s="37"/>
      <c r="AP181" s="64"/>
      <c r="AQ181" s="37"/>
      <c r="AR181" s="63"/>
      <c r="AS181" s="37"/>
      <c r="AT181" s="37"/>
      <c r="AU181" s="37"/>
      <c r="AV181" s="37"/>
      <c r="AW181" s="37"/>
      <c r="AX181" s="37"/>
      <c r="AY181" s="37"/>
      <c r="AZ181" s="37"/>
      <c r="BA181" s="37"/>
      <c r="BB181" s="37"/>
      <c r="BC181" s="1113"/>
      <c r="BD181" s="1113"/>
      <c r="BE181" s="1113"/>
      <c r="BF181" s="37"/>
      <c r="BG181" s="1078"/>
      <c r="BH181" s="1078"/>
      <c r="BI181" s="1078"/>
      <c r="BJ181" s="1078"/>
      <c r="BK181" s="1078"/>
      <c r="BL181" s="1078"/>
      <c r="BM181" s="1078"/>
      <c r="BN181" s="37"/>
      <c r="BO181" s="1078"/>
      <c r="BP181" s="1078"/>
      <c r="BQ181" s="1078"/>
      <c r="BR181" s="1078"/>
      <c r="BS181" s="1078"/>
      <c r="BT181" s="1078"/>
      <c r="BU181" s="1078"/>
      <c r="BV181" s="43"/>
      <c r="BW181" s="143"/>
      <c r="BX181" s="143"/>
    </row>
    <row r="182" spans="1:76" s="10" customFormat="1" ht="15" outlineLevel="1">
      <c r="A182" s="362"/>
      <c r="B182" s="38" t="s">
        <v>1074</v>
      </c>
      <c r="C182" s="64"/>
      <c r="D182" s="37"/>
      <c r="E182" s="64"/>
      <c r="F182" s="37"/>
      <c r="G182" s="63"/>
      <c r="H182" s="37"/>
      <c r="I182" s="37"/>
      <c r="J182" s="37"/>
      <c r="K182" s="37"/>
      <c r="L182" s="37"/>
      <c r="M182" s="37"/>
      <c r="N182" s="37"/>
      <c r="O182" s="37"/>
      <c r="P182" s="37"/>
      <c r="Q182" s="37"/>
      <c r="R182" s="37"/>
      <c r="S182" s="1113"/>
      <c r="T182" s="1113"/>
      <c r="U182" s="1113"/>
      <c r="V182" s="37"/>
      <c r="W182" s="1105"/>
      <c r="X182" s="1105"/>
      <c r="Y182" s="1105"/>
      <c r="Z182" s="1105"/>
      <c r="AA182" s="1105"/>
      <c r="AB182" s="1105"/>
      <c r="AC182" s="1105"/>
      <c r="AD182" s="415"/>
      <c r="AE182" s="1105"/>
      <c r="AF182" s="1105"/>
      <c r="AG182" s="1105"/>
      <c r="AH182" s="1105"/>
      <c r="AI182" s="1105"/>
      <c r="AJ182" s="1105"/>
      <c r="AK182" s="1105"/>
      <c r="AM182" s="242" t="s">
        <v>601</v>
      </c>
      <c r="AN182" s="64"/>
      <c r="AO182" s="37"/>
      <c r="AP182" s="64"/>
      <c r="AQ182" s="37"/>
      <c r="AR182" s="63"/>
      <c r="AS182" s="37"/>
      <c r="AT182" s="37"/>
      <c r="AU182" s="37"/>
      <c r="AV182" s="37"/>
      <c r="AW182" s="37"/>
      <c r="AX182" s="37"/>
      <c r="AY182" s="37"/>
      <c r="AZ182" s="37"/>
      <c r="BA182" s="37"/>
      <c r="BB182" s="37"/>
      <c r="BC182" s="1113"/>
      <c r="BD182" s="1113"/>
      <c r="BE182" s="1113"/>
      <c r="BF182" s="37"/>
      <c r="BG182" s="1094"/>
      <c r="BH182" s="1094"/>
      <c r="BI182" s="1094"/>
      <c r="BJ182" s="1094"/>
      <c r="BK182" s="1094"/>
      <c r="BL182" s="1094"/>
      <c r="BM182" s="1094"/>
      <c r="BN182" s="37"/>
      <c r="BO182" s="1094"/>
      <c r="BP182" s="1094"/>
      <c r="BQ182" s="1094"/>
      <c r="BR182" s="1094"/>
      <c r="BS182" s="1094"/>
      <c r="BT182" s="1094"/>
      <c r="BU182" s="1094"/>
      <c r="BV182" s="63"/>
      <c r="BW182" s="143"/>
      <c r="BX182" s="143"/>
    </row>
    <row r="183" spans="1:76" s="10" customFormat="1" ht="15" outlineLevel="1">
      <c r="A183" s="362"/>
      <c r="B183" s="38"/>
      <c r="C183" s="64"/>
      <c r="D183" s="37"/>
      <c r="E183" s="64"/>
      <c r="F183" s="37"/>
      <c r="G183" s="63"/>
      <c r="H183" s="37"/>
      <c r="I183" s="37"/>
      <c r="J183" s="37"/>
      <c r="K183" s="37"/>
      <c r="L183" s="37"/>
      <c r="M183" s="37"/>
      <c r="N183" s="37"/>
      <c r="O183" s="37"/>
      <c r="P183" s="37"/>
      <c r="Q183" s="37"/>
      <c r="R183" s="37"/>
      <c r="S183" s="123"/>
      <c r="T183" s="123"/>
      <c r="U183" s="123"/>
      <c r="V183" s="37"/>
      <c r="W183" s="415"/>
      <c r="X183" s="415"/>
      <c r="Y183" s="415"/>
      <c r="Z183" s="415"/>
      <c r="AA183" s="415"/>
      <c r="AB183" s="415"/>
      <c r="AC183" s="415"/>
      <c r="AD183" s="415"/>
      <c r="AE183" s="415"/>
      <c r="AF183" s="415"/>
      <c r="AG183" s="415"/>
      <c r="AH183" s="415"/>
      <c r="AI183" s="415"/>
      <c r="AJ183" s="415"/>
      <c r="AK183" s="415"/>
      <c r="AM183" s="242"/>
      <c r="AN183" s="64"/>
      <c r="AO183" s="37"/>
      <c r="AP183" s="64"/>
      <c r="AQ183" s="37"/>
      <c r="AR183" s="63"/>
      <c r="AS183" s="37"/>
      <c r="AT183" s="37"/>
      <c r="AU183" s="37"/>
      <c r="AV183" s="37"/>
      <c r="AW183" s="37"/>
      <c r="AX183" s="37"/>
      <c r="AY183" s="37"/>
      <c r="AZ183" s="37"/>
      <c r="BA183" s="37"/>
      <c r="BB183" s="37"/>
      <c r="BC183" s="123"/>
      <c r="BD183" s="123"/>
      <c r="BE183" s="123"/>
      <c r="BF183" s="37"/>
      <c r="BG183" s="63"/>
      <c r="BH183" s="63"/>
      <c r="BI183" s="63"/>
      <c r="BJ183" s="63"/>
      <c r="BK183" s="63"/>
      <c r="BL183" s="63"/>
      <c r="BM183" s="63"/>
      <c r="BN183" s="37"/>
      <c r="BO183" s="63"/>
      <c r="BP183" s="63"/>
      <c r="BQ183" s="63"/>
      <c r="BR183" s="63"/>
      <c r="BS183" s="63"/>
      <c r="BT183" s="63"/>
      <c r="BU183" s="63"/>
      <c r="BV183" s="63"/>
      <c r="BW183" s="143"/>
      <c r="BX183" s="143"/>
    </row>
    <row r="184" spans="1:76" s="10" customFormat="1" ht="17.25" customHeight="1" outlineLevel="1">
      <c r="A184" s="362">
        <v>21</v>
      </c>
      <c r="B184" s="380" t="s">
        <v>216</v>
      </c>
      <c r="C184" s="379"/>
      <c r="D184" s="68"/>
      <c r="E184" s="379"/>
      <c r="F184" s="68"/>
      <c r="G184" s="380"/>
      <c r="H184" s="68"/>
      <c r="I184" s="68"/>
      <c r="J184" s="68"/>
      <c r="K184" s="68"/>
      <c r="L184" s="68"/>
      <c r="M184" s="68"/>
      <c r="N184" s="68"/>
      <c r="O184" s="68"/>
      <c r="P184" s="68"/>
      <c r="Q184" s="68"/>
      <c r="R184" s="811" t="s">
        <v>743</v>
      </c>
      <c r="S184" s="1108" t="s">
        <v>1322</v>
      </c>
      <c r="T184" s="1108"/>
      <c r="U184" s="1108"/>
      <c r="V184" s="68"/>
      <c r="W184" s="1115">
        <f>IF(ISBLANK($A184)=FALSE,VLOOKUP($A184,'Tổng hợp'!$A:$J,'Tổng hợp'!$F$8,0),0)</f>
        <v>5976035</v>
      </c>
      <c r="X184" s="1115"/>
      <c r="Y184" s="1115"/>
      <c r="Z184" s="1115"/>
      <c r="AA184" s="1115"/>
      <c r="AB184" s="1115"/>
      <c r="AC184" s="1115"/>
      <c r="AD184" s="418"/>
      <c r="AE184" s="1115">
        <f>IF(ISBLANK($A184)=FALSE,VLOOKUP($A184,'Tổng hợp'!$A:$J,'Tổng hợp'!$J$8,0),0)</f>
        <v>6371638</v>
      </c>
      <c r="AF184" s="1115"/>
      <c r="AG184" s="1115"/>
      <c r="AH184" s="1115"/>
      <c r="AI184" s="1115"/>
      <c r="AJ184" s="1115"/>
      <c r="AK184" s="1115"/>
      <c r="AL184" s="367"/>
      <c r="AM184" s="57" t="s">
        <v>604</v>
      </c>
      <c r="AN184" s="64"/>
      <c r="AO184" s="37"/>
      <c r="AP184" s="64"/>
      <c r="AQ184" s="37"/>
      <c r="AR184" s="63"/>
      <c r="AS184" s="37"/>
      <c r="AT184" s="37"/>
      <c r="AU184" s="37"/>
      <c r="AV184" s="37"/>
      <c r="AW184" s="37"/>
      <c r="AX184" s="37"/>
      <c r="AY184" s="37"/>
      <c r="AZ184" s="37"/>
      <c r="BA184" s="37"/>
      <c r="BB184" s="37"/>
      <c r="BC184" s="1149">
        <v>24</v>
      </c>
      <c r="BD184" s="1149"/>
      <c r="BE184" s="1149"/>
      <c r="BF184" s="37"/>
      <c r="BG184" s="1078"/>
      <c r="BH184" s="1078"/>
      <c r="BI184" s="1078"/>
      <c r="BJ184" s="1078"/>
      <c r="BK184" s="1078"/>
      <c r="BL184" s="1078"/>
      <c r="BM184" s="1078"/>
      <c r="BN184" s="37"/>
      <c r="BO184" s="1078"/>
      <c r="BP184" s="1078"/>
      <c r="BQ184" s="1078"/>
      <c r="BR184" s="1078"/>
      <c r="BS184" s="1078"/>
      <c r="BT184" s="1078"/>
      <c r="BU184" s="1078"/>
      <c r="BV184" s="43"/>
      <c r="BW184" s="143"/>
      <c r="BX184" s="143"/>
    </row>
    <row r="185" spans="1:76" s="10" customFormat="1" ht="17.25" customHeight="1" outlineLevel="1">
      <c r="A185" s="362">
        <v>22</v>
      </c>
      <c r="B185" s="380" t="s">
        <v>217</v>
      </c>
      <c r="C185" s="379"/>
      <c r="D185" s="68"/>
      <c r="E185" s="379"/>
      <c r="F185" s="68"/>
      <c r="G185" s="380"/>
      <c r="H185" s="68"/>
      <c r="I185" s="68"/>
      <c r="J185" s="68"/>
      <c r="K185" s="68"/>
      <c r="L185" s="68"/>
      <c r="M185" s="68"/>
      <c r="N185" s="68"/>
      <c r="O185" s="68"/>
      <c r="P185" s="68"/>
      <c r="Q185" s="68"/>
      <c r="R185" s="811" t="s">
        <v>744</v>
      </c>
      <c r="S185" s="1108" t="s">
        <v>1323</v>
      </c>
      <c r="T185" s="1108"/>
      <c r="U185" s="1108"/>
      <c r="V185" s="68"/>
      <c r="W185" s="1115">
        <f>IF(ISBLANK($A185)=FALSE,VLOOKUP($A185,'Tổng hợp'!$A:$J,'Tổng hợp'!$F$8,0),0)</f>
        <v>147806960</v>
      </c>
      <c r="X185" s="1115"/>
      <c r="Y185" s="1115"/>
      <c r="Z185" s="1115"/>
      <c r="AA185" s="1115"/>
      <c r="AB185" s="1115"/>
      <c r="AC185" s="1115"/>
      <c r="AD185" s="418"/>
      <c r="AE185" s="1115">
        <f>IF(ISBLANK($A185)=FALSE,VLOOKUP($A185,'Tổng hợp'!$A:$J,'Tổng hợp'!$J$8,0),0)</f>
        <v>368023978</v>
      </c>
      <c r="AF185" s="1115"/>
      <c r="AG185" s="1115"/>
      <c r="AH185" s="1115"/>
      <c r="AI185" s="1115"/>
      <c r="AJ185" s="1115"/>
      <c r="AK185" s="1115"/>
      <c r="AL185" s="367"/>
      <c r="AM185" s="57" t="s">
        <v>605</v>
      </c>
      <c r="AN185" s="64"/>
      <c r="AO185" s="37"/>
      <c r="AP185" s="64"/>
      <c r="AQ185" s="37"/>
      <c r="AR185" s="63"/>
      <c r="AS185" s="37"/>
      <c r="AT185" s="37"/>
      <c r="AU185" s="37"/>
      <c r="AV185" s="37"/>
      <c r="AW185" s="37"/>
      <c r="AX185" s="37"/>
      <c r="AY185" s="37"/>
      <c r="AZ185" s="37"/>
      <c r="BA185" s="37"/>
      <c r="BB185" s="37"/>
      <c r="BC185" s="1149">
        <v>26</v>
      </c>
      <c r="BD185" s="1149"/>
      <c r="BE185" s="1149"/>
      <c r="BF185" s="37"/>
      <c r="BG185" s="1078"/>
      <c r="BH185" s="1078"/>
      <c r="BI185" s="1078"/>
      <c r="BJ185" s="1078"/>
      <c r="BK185" s="1078"/>
      <c r="BL185" s="1078"/>
      <c r="BM185" s="1078"/>
      <c r="BN185" s="37"/>
      <c r="BO185" s="1078"/>
      <c r="BP185" s="1078"/>
      <c r="BQ185" s="1078"/>
      <c r="BR185" s="1078"/>
      <c r="BS185" s="1078"/>
      <c r="BT185" s="1078"/>
      <c r="BU185" s="1078"/>
      <c r="BV185" s="43"/>
      <c r="BW185" s="143"/>
      <c r="BX185" s="143"/>
    </row>
    <row r="186" spans="1:76" s="10" customFormat="1" ht="17.25" customHeight="1" outlineLevel="1">
      <c r="A186" s="362">
        <v>23</v>
      </c>
      <c r="B186" s="389" t="s">
        <v>225</v>
      </c>
      <c r="C186" s="379"/>
      <c r="D186" s="68"/>
      <c r="E186" s="379"/>
      <c r="F186" s="68"/>
      <c r="G186" s="380"/>
      <c r="H186" s="68"/>
      <c r="I186" s="68"/>
      <c r="J186" s="68"/>
      <c r="K186" s="68"/>
      <c r="L186" s="68"/>
      <c r="M186" s="68"/>
      <c r="N186" s="68"/>
      <c r="O186" s="68"/>
      <c r="P186" s="68"/>
      <c r="Q186" s="68"/>
      <c r="R186" s="811" t="s">
        <v>745</v>
      </c>
      <c r="S186" s="1107"/>
      <c r="T186" s="1107"/>
      <c r="U186" s="1107"/>
      <c r="V186" s="68"/>
      <c r="W186" s="1132">
        <f>'Tổng hợp'!F236</f>
        <v>147806960</v>
      </c>
      <c r="X186" s="1132"/>
      <c r="Y186" s="1132"/>
      <c r="Z186" s="1132"/>
      <c r="AA186" s="1132"/>
      <c r="AB186" s="1132"/>
      <c r="AC186" s="1132"/>
      <c r="AD186" s="758"/>
      <c r="AE186" s="1132">
        <f>'Tổng hợp'!J236</f>
        <v>368023978</v>
      </c>
      <c r="AF186" s="1132"/>
      <c r="AG186" s="1132"/>
      <c r="AH186" s="1132"/>
      <c r="AI186" s="1132"/>
      <c r="AJ186" s="1132"/>
      <c r="AK186" s="1132"/>
      <c r="AL186" s="367"/>
      <c r="AM186" s="87" t="s">
        <v>387</v>
      </c>
      <c r="AN186" s="64"/>
      <c r="AO186" s="37"/>
      <c r="AP186" s="64"/>
      <c r="AQ186" s="37"/>
      <c r="AR186" s="63"/>
      <c r="AS186" s="37"/>
      <c r="AT186" s="37"/>
      <c r="AU186" s="37"/>
      <c r="AV186" s="37"/>
      <c r="AW186" s="37"/>
      <c r="AX186" s="37"/>
      <c r="AY186" s="37"/>
      <c r="AZ186" s="37"/>
      <c r="BA186" s="37"/>
      <c r="BB186" s="37"/>
      <c r="BC186" s="1113"/>
      <c r="BD186" s="1113"/>
      <c r="BE186" s="1113"/>
      <c r="BF186" s="37"/>
      <c r="BG186" s="1078"/>
      <c r="BH186" s="1078"/>
      <c r="BI186" s="1078"/>
      <c r="BJ186" s="1078"/>
      <c r="BK186" s="1078"/>
      <c r="BL186" s="1078"/>
      <c r="BM186" s="1078"/>
      <c r="BN186" s="37"/>
      <c r="BO186" s="1078"/>
      <c r="BP186" s="1078"/>
      <c r="BQ186" s="1078"/>
      <c r="BR186" s="1078"/>
      <c r="BS186" s="1078"/>
      <c r="BT186" s="1078"/>
      <c r="BU186" s="1078"/>
      <c r="BV186" s="43"/>
      <c r="BW186" s="143"/>
      <c r="BX186" s="143"/>
    </row>
    <row r="187" spans="1:76" s="10" customFormat="1" ht="17.25" customHeight="1" outlineLevel="1">
      <c r="A187" s="362">
        <v>24</v>
      </c>
      <c r="B187" s="384" t="s">
        <v>218</v>
      </c>
      <c r="C187" s="379"/>
      <c r="D187" s="68"/>
      <c r="E187" s="379"/>
      <c r="F187" s="68"/>
      <c r="G187" s="380"/>
      <c r="H187" s="68"/>
      <c r="I187" s="68"/>
      <c r="J187" s="68"/>
      <c r="K187" s="68"/>
      <c r="L187" s="68"/>
      <c r="M187" s="68"/>
      <c r="N187" s="68"/>
      <c r="O187" s="68"/>
      <c r="P187" s="68"/>
      <c r="Q187" s="68"/>
      <c r="R187" s="811" t="s">
        <v>746</v>
      </c>
      <c r="S187" s="1107"/>
      <c r="T187" s="1107"/>
      <c r="U187" s="1107"/>
      <c r="V187" s="68"/>
      <c r="W187" s="1115">
        <f>IF(ISBLANK($A187)=FALSE,VLOOKUP($A187,'Tổng hợp'!$A:$J,'Tổng hợp'!$F$8,0),0)</f>
        <v>0</v>
      </c>
      <c r="X187" s="1115"/>
      <c r="Y187" s="1115"/>
      <c r="Z187" s="1115"/>
      <c r="AA187" s="1115"/>
      <c r="AB187" s="1115"/>
      <c r="AC187" s="1115"/>
      <c r="AD187" s="418"/>
      <c r="AE187" s="1115">
        <f>IF(ISBLANK($A187)=FALSE,VLOOKUP($A187,'Tổng hợp'!$A:$J,'Tổng hợp'!$J$8,0),0)</f>
        <v>0</v>
      </c>
      <c r="AF187" s="1115"/>
      <c r="AG187" s="1115"/>
      <c r="AH187" s="1115"/>
      <c r="AI187" s="1115"/>
      <c r="AJ187" s="1115"/>
      <c r="AK187" s="1115"/>
      <c r="AL187" s="367"/>
      <c r="AM187" s="59" t="s">
        <v>606</v>
      </c>
      <c r="AN187" s="64"/>
      <c r="AO187" s="37"/>
      <c r="AP187" s="64"/>
      <c r="AQ187" s="37"/>
      <c r="AR187" s="63"/>
      <c r="AS187" s="37"/>
      <c r="AT187" s="37"/>
      <c r="AU187" s="37"/>
      <c r="AV187" s="37"/>
      <c r="AW187" s="37"/>
      <c r="AX187" s="37"/>
      <c r="AY187" s="37"/>
      <c r="AZ187" s="37"/>
      <c r="BA187" s="37"/>
      <c r="BB187" s="37"/>
      <c r="BC187" s="1113"/>
      <c r="BD187" s="1113"/>
      <c r="BE187" s="1113"/>
      <c r="BF187" s="37"/>
      <c r="BG187" s="1078"/>
      <c r="BH187" s="1078"/>
      <c r="BI187" s="1078"/>
      <c r="BJ187" s="1078"/>
      <c r="BK187" s="1078"/>
      <c r="BL187" s="1078"/>
      <c r="BM187" s="1078"/>
      <c r="BN187" s="37"/>
      <c r="BO187" s="1078"/>
      <c r="BP187" s="1078"/>
      <c r="BQ187" s="1078"/>
      <c r="BR187" s="1078"/>
      <c r="BS187" s="1078"/>
      <c r="BT187" s="1078"/>
      <c r="BU187" s="1078"/>
      <c r="BV187" s="43"/>
      <c r="BW187" s="143"/>
      <c r="BX187" s="143"/>
    </row>
    <row r="188" spans="1:76" s="10" customFormat="1" ht="17.25" customHeight="1" outlineLevel="1">
      <c r="A188" s="362">
        <v>25</v>
      </c>
      <c r="B188" s="384" t="s">
        <v>219</v>
      </c>
      <c r="C188" s="379"/>
      <c r="D188" s="68"/>
      <c r="E188" s="379"/>
      <c r="F188" s="68"/>
      <c r="G188" s="380"/>
      <c r="H188" s="68"/>
      <c r="I188" s="68"/>
      <c r="J188" s="68"/>
      <c r="K188" s="68"/>
      <c r="L188" s="68"/>
      <c r="M188" s="68"/>
      <c r="N188" s="68"/>
      <c r="O188" s="68"/>
      <c r="P188" s="68"/>
      <c r="Q188" s="68"/>
      <c r="R188" s="811" t="s">
        <v>747</v>
      </c>
      <c r="S188" s="1108"/>
      <c r="T188" s="1108"/>
      <c r="U188" s="1108"/>
      <c r="V188" s="68"/>
      <c r="W188" s="1115">
        <f>IF(ISBLANK($A188)=FALSE,VLOOKUP($A188,'Tổng hợp'!$A:$J,'Tổng hợp'!$F$8,0),0)</f>
        <v>2786364793</v>
      </c>
      <c r="X188" s="1115"/>
      <c r="Y188" s="1115"/>
      <c r="Z188" s="1115"/>
      <c r="AA188" s="1115"/>
      <c r="AB188" s="1115"/>
      <c r="AC188" s="1115"/>
      <c r="AD188" s="418"/>
      <c r="AE188" s="1115">
        <f>IF(ISBLANK($A188)=FALSE,VLOOKUP($A188,'Tổng hợp'!$A:$J,'Tổng hợp'!$J$8,0),0)</f>
        <v>1603696236</v>
      </c>
      <c r="AF188" s="1115"/>
      <c r="AG188" s="1115"/>
      <c r="AH188" s="1115"/>
      <c r="AI188" s="1115"/>
      <c r="AJ188" s="1115"/>
      <c r="AK188" s="1115"/>
      <c r="AL188" s="367"/>
      <c r="AM188" s="59" t="s">
        <v>607</v>
      </c>
      <c r="AN188" s="64"/>
      <c r="AO188" s="37"/>
      <c r="AP188" s="64"/>
      <c r="AQ188" s="37"/>
      <c r="AR188" s="63"/>
      <c r="AS188" s="37"/>
      <c r="AT188" s="37"/>
      <c r="AU188" s="37"/>
      <c r="AV188" s="37"/>
      <c r="AW188" s="37"/>
      <c r="AX188" s="37"/>
      <c r="AY188" s="37"/>
      <c r="AZ188" s="37"/>
      <c r="BA188" s="37"/>
      <c r="BB188" s="37"/>
      <c r="BC188" s="1113"/>
      <c r="BD188" s="1113"/>
      <c r="BE188" s="1113"/>
      <c r="BF188" s="37"/>
      <c r="BG188" s="1078"/>
      <c r="BH188" s="1078"/>
      <c r="BI188" s="1078"/>
      <c r="BJ188" s="1078"/>
      <c r="BK188" s="1078"/>
      <c r="BL188" s="1078"/>
      <c r="BM188" s="1078"/>
      <c r="BN188" s="37"/>
      <c r="BO188" s="1078"/>
      <c r="BP188" s="1078"/>
      <c r="BQ188" s="1078"/>
      <c r="BR188" s="1078"/>
      <c r="BS188" s="1078"/>
      <c r="BT188" s="1078"/>
      <c r="BU188" s="1078"/>
      <c r="BV188" s="43"/>
      <c r="BW188" s="143"/>
      <c r="BX188" s="143"/>
    </row>
    <row r="189" spans="1:76" s="10" customFormat="1" ht="15" outlineLevel="1">
      <c r="A189" s="362"/>
      <c r="B189" s="384"/>
      <c r="C189" s="379"/>
      <c r="D189" s="68"/>
      <c r="E189" s="379"/>
      <c r="F189" s="68"/>
      <c r="G189" s="380"/>
      <c r="H189" s="68"/>
      <c r="I189" s="68"/>
      <c r="J189" s="68"/>
      <c r="K189" s="68"/>
      <c r="L189" s="68"/>
      <c r="M189" s="68"/>
      <c r="N189" s="68"/>
      <c r="O189" s="68"/>
      <c r="P189" s="68"/>
      <c r="Q189" s="68"/>
      <c r="R189" s="68"/>
      <c r="S189" s="388"/>
      <c r="T189" s="388"/>
      <c r="U189" s="388"/>
      <c r="V189" s="68"/>
      <c r="W189" s="417"/>
      <c r="X189" s="417"/>
      <c r="Y189" s="417"/>
      <c r="Z189" s="417"/>
      <c r="AA189" s="417"/>
      <c r="AB189" s="417"/>
      <c r="AC189" s="417"/>
      <c r="AD189" s="418"/>
      <c r="AE189" s="417"/>
      <c r="AF189" s="417"/>
      <c r="AG189" s="417"/>
      <c r="AH189" s="417"/>
      <c r="AI189" s="417"/>
      <c r="AJ189" s="417"/>
      <c r="AK189" s="417"/>
      <c r="AL189" s="367"/>
      <c r="AM189" s="59"/>
      <c r="AN189" s="64"/>
      <c r="AO189" s="37"/>
      <c r="AP189" s="64"/>
      <c r="AQ189" s="37"/>
      <c r="AR189" s="63"/>
      <c r="AS189" s="37"/>
      <c r="AT189" s="37"/>
      <c r="AU189" s="37"/>
      <c r="AV189" s="37"/>
      <c r="AW189" s="37"/>
      <c r="AX189" s="37"/>
      <c r="AY189" s="37"/>
      <c r="AZ189" s="37"/>
      <c r="BA189" s="37"/>
      <c r="BB189" s="37"/>
      <c r="BC189" s="123"/>
      <c r="BD189" s="123"/>
      <c r="BE189" s="123"/>
      <c r="BF189" s="37"/>
      <c r="BG189" s="43"/>
      <c r="BH189" s="43"/>
      <c r="BI189" s="43"/>
      <c r="BJ189" s="43"/>
      <c r="BK189" s="43"/>
      <c r="BL189" s="43"/>
      <c r="BM189" s="43"/>
      <c r="BN189" s="37"/>
      <c r="BO189" s="43"/>
      <c r="BP189" s="43"/>
      <c r="BQ189" s="43"/>
      <c r="BR189" s="43"/>
      <c r="BS189" s="43"/>
      <c r="BT189" s="43"/>
      <c r="BU189" s="43"/>
      <c r="BV189" s="43"/>
      <c r="BW189" s="143"/>
      <c r="BX189" s="143"/>
    </row>
    <row r="190" spans="1:76" s="10" customFormat="1" ht="15" outlineLevel="1">
      <c r="A190" s="376">
        <v>30</v>
      </c>
      <c r="B190" s="378" t="s">
        <v>1075</v>
      </c>
      <c r="C190" s="68"/>
      <c r="D190" s="379"/>
      <c r="E190" s="379"/>
      <c r="F190" s="68"/>
      <c r="G190" s="380"/>
      <c r="H190" s="68"/>
      <c r="I190" s="68"/>
      <c r="J190" s="68"/>
      <c r="K190" s="68"/>
      <c r="L190" s="68"/>
      <c r="M190" s="68"/>
      <c r="N190" s="68"/>
      <c r="O190" s="68"/>
      <c r="P190" s="68"/>
      <c r="Q190" s="68"/>
      <c r="R190" s="812" t="s">
        <v>416</v>
      </c>
      <c r="S190" s="1107"/>
      <c r="T190" s="1107"/>
      <c r="U190" s="1107"/>
      <c r="V190" s="68"/>
      <c r="W190" s="1112">
        <f>IF(ISBLANK($A190)=FALSE,VLOOKUP($A190,'Tổng hợp'!$A:$J,'Tổng hợp'!$F$8,0),0)</f>
        <v>244678936</v>
      </c>
      <c r="X190" s="1112"/>
      <c r="Y190" s="1112"/>
      <c r="Z190" s="1112"/>
      <c r="AA190" s="1112"/>
      <c r="AB190" s="1112"/>
      <c r="AC190" s="1112"/>
      <c r="AD190" s="418"/>
      <c r="AE190" s="1112">
        <f>IF(ISBLANK($A190)=FALSE,VLOOKUP($A190,'Tổng hợp'!$A:$J,'Tổng hợp'!$J$8,0),0)</f>
        <v>-76387882</v>
      </c>
      <c r="AF190" s="1112"/>
      <c r="AG190" s="1112"/>
      <c r="AH190" s="1112"/>
      <c r="AI190" s="1112"/>
      <c r="AJ190" s="1112"/>
      <c r="AK190" s="1112"/>
      <c r="AL190" s="367"/>
      <c r="AM190" s="59" t="s">
        <v>608</v>
      </c>
      <c r="AN190" s="37"/>
      <c r="AO190" s="64"/>
      <c r="AP190" s="64"/>
      <c r="AQ190" s="37"/>
      <c r="AR190" s="63"/>
      <c r="AS190" s="37"/>
      <c r="AT190" s="37"/>
      <c r="AU190" s="37"/>
      <c r="AV190" s="37"/>
      <c r="AW190" s="37"/>
      <c r="AX190" s="37"/>
      <c r="AY190" s="37"/>
      <c r="AZ190" s="37"/>
      <c r="BA190" s="37"/>
      <c r="BB190" s="37"/>
      <c r="BC190" s="1113"/>
      <c r="BD190" s="1113"/>
      <c r="BE190" s="1113"/>
      <c r="BF190" s="37"/>
      <c r="BG190" s="1094"/>
      <c r="BH190" s="1094"/>
      <c r="BI190" s="1094"/>
      <c r="BJ190" s="1094"/>
      <c r="BK190" s="1094"/>
      <c r="BL190" s="1094"/>
      <c r="BM190" s="1094"/>
      <c r="BN190" s="37"/>
      <c r="BO190" s="1094"/>
      <c r="BP190" s="1094"/>
      <c r="BQ190" s="1094"/>
      <c r="BR190" s="1094"/>
      <c r="BS190" s="1094"/>
      <c r="BT190" s="1094"/>
      <c r="BU190" s="1094"/>
      <c r="BV190" s="63"/>
      <c r="BW190" s="143"/>
      <c r="BX190" s="143"/>
    </row>
    <row r="191" spans="1:76" s="10" customFormat="1" ht="15" outlineLevel="1">
      <c r="A191" s="376"/>
      <c r="B191" s="378"/>
      <c r="C191" s="390" t="s">
        <v>1076</v>
      </c>
      <c r="D191" s="379"/>
      <c r="E191" s="379"/>
      <c r="F191" s="68"/>
      <c r="G191" s="380"/>
      <c r="H191" s="68"/>
      <c r="I191" s="68"/>
      <c r="J191" s="68"/>
      <c r="K191" s="68"/>
      <c r="L191" s="68"/>
      <c r="M191" s="68"/>
      <c r="N191" s="68"/>
      <c r="O191" s="68"/>
      <c r="P191" s="68"/>
      <c r="Q191" s="68"/>
      <c r="R191" s="68"/>
      <c r="S191" s="388"/>
      <c r="T191" s="388"/>
      <c r="U191" s="388"/>
      <c r="V191" s="68"/>
      <c r="W191" s="417"/>
      <c r="X191" s="417"/>
      <c r="Y191" s="417"/>
      <c r="Z191" s="417"/>
      <c r="AA191" s="417"/>
      <c r="AB191" s="417"/>
      <c r="AC191" s="417"/>
      <c r="AD191" s="418"/>
      <c r="AE191" s="417"/>
      <c r="AF191" s="417"/>
      <c r="AG191" s="417"/>
      <c r="AH191" s="417"/>
      <c r="AI191" s="417"/>
      <c r="AJ191" s="417"/>
      <c r="AK191" s="417"/>
      <c r="AL191" s="367"/>
      <c r="AM191" s="59"/>
      <c r="AN191" s="37"/>
      <c r="AO191" s="64"/>
      <c r="AP191" s="64"/>
      <c r="AQ191" s="37"/>
      <c r="AR191" s="63"/>
      <c r="AS191" s="37"/>
      <c r="AT191" s="37"/>
      <c r="AU191" s="37"/>
      <c r="AV191" s="37"/>
      <c r="AW191" s="37"/>
      <c r="AX191" s="37"/>
      <c r="AY191" s="37"/>
      <c r="AZ191" s="37"/>
      <c r="BA191" s="37"/>
      <c r="BB191" s="37"/>
      <c r="BC191" s="123"/>
      <c r="BD191" s="123"/>
      <c r="BE191" s="123"/>
      <c r="BF191" s="37"/>
      <c r="BG191" s="63"/>
      <c r="BH191" s="63"/>
      <c r="BI191" s="63"/>
      <c r="BJ191" s="63"/>
      <c r="BK191" s="63"/>
      <c r="BL191" s="63"/>
      <c r="BM191" s="63"/>
      <c r="BN191" s="37"/>
      <c r="BO191" s="63"/>
      <c r="BP191" s="63"/>
      <c r="BQ191" s="63"/>
      <c r="BR191" s="63"/>
      <c r="BS191" s="63"/>
      <c r="BT191" s="63"/>
      <c r="BU191" s="63"/>
      <c r="BV191" s="63"/>
      <c r="BW191" s="143"/>
      <c r="BX191" s="143"/>
    </row>
    <row r="192" spans="1:76" s="10" customFormat="1" ht="15" outlineLevel="1">
      <c r="A192" s="376"/>
      <c r="B192" s="378"/>
      <c r="C192" s="390"/>
      <c r="D192" s="379"/>
      <c r="E192" s="379"/>
      <c r="F192" s="68"/>
      <c r="G192" s="380"/>
      <c r="H192" s="68"/>
      <c r="I192" s="68"/>
      <c r="J192" s="68"/>
      <c r="K192" s="68"/>
      <c r="L192" s="68"/>
      <c r="M192" s="68"/>
      <c r="N192" s="68"/>
      <c r="O192" s="68"/>
      <c r="P192" s="68"/>
      <c r="Q192" s="68"/>
      <c r="R192" s="68"/>
      <c r="S192" s="388"/>
      <c r="T192" s="388"/>
      <c r="U192" s="388"/>
      <c r="V192" s="68"/>
      <c r="W192" s="417"/>
      <c r="X192" s="417"/>
      <c r="Y192" s="417"/>
      <c r="Z192" s="417"/>
      <c r="AA192" s="417"/>
      <c r="AB192" s="417"/>
      <c r="AC192" s="417"/>
      <c r="AD192" s="418"/>
      <c r="AE192" s="417"/>
      <c r="AF192" s="417"/>
      <c r="AG192" s="417"/>
      <c r="AH192" s="417"/>
      <c r="AI192" s="417"/>
      <c r="AJ192" s="417"/>
      <c r="AK192" s="417"/>
      <c r="AL192" s="367"/>
      <c r="AM192" s="59"/>
      <c r="AN192" s="37"/>
      <c r="AO192" s="64"/>
      <c r="AP192" s="64"/>
      <c r="AQ192" s="37"/>
      <c r="AR192" s="63"/>
      <c r="AS192" s="37"/>
      <c r="AT192" s="37"/>
      <c r="AU192" s="37"/>
      <c r="AV192" s="37"/>
      <c r="AW192" s="37"/>
      <c r="AX192" s="37"/>
      <c r="AY192" s="37"/>
      <c r="AZ192" s="37"/>
      <c r="BA192" s="37"/>
      <c r="BB192" s="37"/>
      <c r="BC192" s="123"/>
      <c r="BD192" s="123"/>
      <c r="BE192" s="123"/>
      <c r="BF192" s="37"/>
      <c r="BG192" s="63"/>
      <c r="BH192" s="63"/>
      <c r="BI192" s="63"/>
      <c r="BJ192" s="63"/>
      <c r="BK192" s="63"/>
      <c r="BL192" s="63"/>
      <c r="BM192" s="63"/>
      <c r="BN192" s="37"/>
      <c r="BO192" s="63"/>
      <c r="BP192" s="63"/>
      <c r="BQ192" s="63"/>
      <c r="BR192" s="63"/>
      <c r="BS192" s="63"/>
      <c r="BT192" s="63"/>
      <c r="BU192" s="63"/>
      <c r="BV192" s="63"/>
      <c r="BW192" s="143"/>
      <c r="BX192" s="143"/>
    </row>
    <row r="193" spans="1:76" s="10" customFormat="1" ht="17.25" customHeight="1" outlineLevel="1">
      <c r="A193" s="362">
        <v>31</v>
      </c>
      <c r="B193" s="384" t="s">
        <v>221</v>
      </c>
      <c r="C193" s="379"/>
      <c r="D193" s="68"/>
      <c r="E193" s="379"/>
      <c r="F193" s="68"/>
      <c r="G193" s="380"/>
      <c r="H193" s="68"/>
      <c r="I193" s="68"/>
      <c r="J193" s="68"/>
      <c r="K193" s="68"/>
      <c r="L193" s="68"/>
      <c r="M193" s="68"/>
      <c r="N193" s="68"/>
      <c r="O193" s="68"/>
      <c r="P193" s="68"/>
      <c r="Q193" s="68"/>
      <c r="R193" s="811" t="s">
        <v>751</v>
      </c>
      <c r="S193" s="1107"/>
      <c r="T193" s="1107"/>
      <c r="U193" s="1107"/>
      <c r="V193" s="68"/>
      <c r="W193" s="1115">
        <f>IF(ISBLANK($A193)=FALSE,VLOOKUP($A193,'Tổng hợp'!$A:$J,'Tổng hợp'!$F$8,0),0)</f>
        <v>0</v>
      </c>
      <c r="X193" s="1115"/>
      <c r="Y193" s="1115"/>
      <c r="Z193" s="1115"/>
      <c r="AA193" s="1115"/>
      <c r="AB193" s="1115"/>
      <c r="AC193" s="1115"/>
      <c r="AD193" s="418"/>
      <c r="AE193" s="1115">
        <f>IF(ISBLANK($A193)=FALSE,VLOOKUP($A193,'Tổng hợp'!$A:$J,'Tổng hợp'!$J$8,0),0)</f>
        <v>0</v>
      </c>
      <c r="AF193" s="1115"/>
      <c r="AG193" s="1115"/>
      <c r="AH193" s="1115"/>
      <c r="AI193" s="1115"/>
      <c r="AJ193" s="1115"/>
      <c r="AK193" s="1115"/>
      <c r="AL193" s="367"/>
      <c r="AM193" s="59" t="s">
        <v>609</v>
      </c>
      <c r="AN193" s="64"/>
      <c r="AO193" s="37"/>
      <c r="AP193" s="64"/>
      <c r="AQ193" s="37"/>
      <c r="AR193" s="63"/>
      <c r="AS193" s="37"/>
      <c r="AT193" s="37"/>
      <c r="AU193" s="37"/>
      <c r="AV193" s="37"/>
      <c r="AW193" s="37"/>
      <c r="AX193" s="37"/>
      <c r="AY193" s="37"/>
      <c r="AZ193" s="37"/>
      <c r="BA193" s="37"/>
      <c r="BB193" s="37"/>
      <c r="BC193" s="1113"/>
      <c r="BD193" s="1113"/>
      <c r="BE193" s="1113"/>
      <c r="BF193" s="37"/>
      <c r="BG193" s="1078"/>
      <c r="BH193" s="1078"/>
      <c r="BI193" s="1078"/>
      <c r="BJ193" s="1078"/>
      <c r="BK193" s="1078"/>
      <c r="BL193" s="1078"/>
      <c r="BM193" s="1078"/>
      <c r="BN193" s="37"/>
      <c r="BO193" s="1078"/>
      <c r="BP193" s="1078"/>
      <c r="BQ193" s="1078"/>
      <c r="BR193" s="1078"/>
      <c r="BS193" s="1078"/>
      <c r="BT193" s="1078"/>
      <c r="BU193" s="1078"/>
      <c r="BV193" s="43"/>
      <c r="BW193" s="143"/>
      <c r="BX193" s="143"/>
    </row>
    <row r="194" spans="1:76" s="10" customFormat="1" ht="17.25" customHeight="1" outlineLevel="1">
      <c r="A194" s="362">
        <v>32</v>
      </c>
      <c r="B194" s="384" t="s">
        <v>222</v>
      </c>
      <c r="C194" s="379"/>
      <c r="D194" s="68"/>
      <c r="E194" s="379"/>
      <c r="F194" s="68"/>
      <c r="G194" s="380"/>
      <c r="H194" s="68"/>
      <c r="I194" s="68"/>
      <c r="J194" s="68"/>
      <c r="K194" s="68"/>
      <c r="L194" s="68"/>
      <c r="M194" s="68"/>
      <c r="N194" s="68"/>
      <c r="O194" s="68"/>
      <c r="P194" s="68"/>
      <c r="Q194" s="68"/>
      <c r="R194" s="811" t="s">
        <v>752</v>
      </c>
      <c r="S194" s="1107"/>
      <c r="T194" s="1107"/>
      <c r="U194" s="1107"/>
      <c r="V194" s="68"/>
      <c r="W194" s="1115">
        <f>IF(ISBLANK($A194)=FALSE,VLOOKUP($A194,'Tổng hợp'!$A:$J,'Tổng hợp'!$F$8,0),0)</f>
        <v>0</v>
      </c>
      <c r="X194" s="1115"/>
      <c r="Y194" s="1115"/>
      <c r="Z194" s="1115"/>
      <c r="AA194" s="1115"/>
      <c r="AB194" s="1115"/>
      <c r="AC194" s="1115"/>
      <c r="AD194" s="418"/>
      <c r="AE194" s="1115">
        <f>IF(ISBLANK($A194)=FALSE,VLOOKUP($A194,'Tổng hợp'!$A:$J,'Tổng hợp'!$J$8,0),0)</f>
        <v>8942644</v>
      </c>
      <c r="AF194" s="1115"/>
      <c r="AG194" s="1115"/>
      <c r="AH194" s="1115"/>
      <c r="AI194" s="1115"/>
      <c r="AJ194" s="1115"/>
      <c r="AK194" s="1115"/>
      <c r="AL194" s="367"/>
      <c r="AM194" s="59" t="s">
        <v>610</v>
      </c>
      <c r="AN194" s="64"/>
      <c r="AO194" s="37"/>
      <c r="AP194" s="64"/>
      <c r="AQ194" s="37"/>
      <c r="AR194" s="63"/>
      <c r="AS194" s="37"/>
      <c r="AT194" s="37"/>
      <c r="AU194" s="37"/>
      <c r="AV194" s="37"/>
      <c r="AW194" s="37"/>
      <c r="AX194" s="37"/>
      <c r="AY194" s="37"/>
      <c r="AZ194" s="37"/>
      <c r="BA194" s="37"/>
      <c r="BB194" s="37"/>
      <c r="BC194" s="1113"/>
      <c r="BD194" s="1113"/>
      <c r="BE194" s="1113"/>
      <c r="BF194" s="37"/>
      <c r="BG194" s="1094"/>
      <c r="BH194" s="1094"/>
      <c r="BI194" s="1094"/>
      <c r="BJ194" s="1094"/>
      <c r="BK194" s="1094"/>
      <c r="BL194" s="1094"/>
      <c r="BM194" s="1094"/>
      <c r="BN194" s="37"/>
      <c r="BO194" s="1094"/>
      <c r="BP194" s="1094"/>
      <c r="BQ194" s="1094"/>
      <c r="BR194" s="1094"/>
      <c r="BS194" s="1094"/>
      <c r="BT194" s="1094"/>
      <c r="BU194" s="1094"/>
      <c r="BV194" s="63"/>
      <c r="BW194" s="143"/>
      <c r="BX194" s="143"/>
    </row>
    <row r="195" spans="1:76" s="10" customFormat="1" ht="15" outlineLevel="1">
      <c r="A195" s="362"/>
      <c r="B195" s="384"/>
      <c r="C195" s="379"/>
      <c r="D195" s="68"/>
      <c r="E195" s="379"/>
      <c r="F195" s="68"/>
      <c r="G195" s="380"/>
      <c r="H195" s="68"/>
      <c r="I195" s="68"/>
      <c r="J195" s="68"/>
      <c r="K195" s="68"/>
      <c r="L195" s="68"/>
      <c r="M195" s="68"/>
      <c r="N195" s="68"/>
      <c r="O195" s="68"/>
      <c r="P195" s="68"/>
      <c r="Q195" s="68"/>
      <c r="R195" s="68"/>
      <c r="S195" s="388"/>
      <c r="T195" s="388"/>
      <c r="U195" s="388"/>
      <c r="V195" s="68"/>
      <c r="W195" s="417"/>
      <c r="X195" s="417"/>
      <c r="Y195" s="417"/>
      <c r="Z195" s="417"/>
      <c r="AA195" s="417"/>
      <c r="AB195" s="417"/>
      <c r="AC195" s="417"/>
      <c r="AD195" s="418"/>
      <c r="AE195" s="417"/>
      <c r="AF195" s="417"/>
      <c r="AG195" s="417"/>
      <c r="AH195" s="417"/>
      <c r="AI195" s="417"/>
      <c r="AJ195" s="417"/>
      <c r="AK195" s="417"/>
      <c r="AL195" s="367"/>
      <c r="AM195" s="59"/>
      <c r="AN195" s="64"/>
      <c r="AO195" s="37"/>
      <c r="AP195" s="64"/>
      <c r="AQ195" s="37"/>
      <c r="AR195" s="63"/>
      <c r="AS195" s="37"/>
      <c r="AT195" s="37"/>
      <c r="AU195" s="37"/>
      <c r="AV195" s="37"/>
      <c r="AW195" s="37"/>
      <c r="AX195" s="37"/>
      <c r="AY195" s="37"/>
      <c r="AZ195" s="37"/>
      <c r="BA195" s="37"/>
      <c r="BB195" s="37"/>
      <c r="BC195" s="123"/>
      <c r="BD195" s="123"/>
      <c r="BE195" s="123"/>
      <c r="BF195" s="37"/>
      <c r="BG195" s="63"/>
      <c r="BH195" s="63"/>
      <c r="BI195" s="63"/>
      <c r="BJ195" s="63"/>
      <c r="BK195" s="63"/>
      <c r="BL195" s="63"/>
      <c r="BM195" s="63"/>
      <c r="BN195" s="37"/>
      <c r="BO195" s="63"/>
      <c r="BP195" s="63"/>
      <c r="BQ195" s="63"/>
      <c r="BR195" s="63"/>
      <c r="BS195" s="63"/>
      <c r="BT195" s="63"/>
      <c r="BU195" s="63"/>
      <c r="BV195" s="63"/>
      <c r="BW195" s="143"/>
      <c r="BX195" s="143"/>
    </row>
    <row r="196" spans="1:76" s="10" customFormat="1" ht="15" outlineLevel="1">
      <c r="A196" s="376">
        <v>40</v>
      </c>
      <c r="B196" s="378" t="s">
        <v>223</v>
      </c>
      <c r="C196" s="379"/>
      <c r="D196" s="68"/>
      <c r="E196" s="379"/>
      <c r="F196" s="68"/>
      <c r="G196" s="380"/>
      <c r="H196" s="68"/>
      <c r="I196" s="68"/>
      <c r="J196" s="68"/>
      <c r="K196" s="68"/>
      <c r="L196" s="68"/>
      <c r="M196" s="68"/>
      <c r="N196" s="68"/>
      <c r="O196" s="68"/>
      <c r="P196" s="68"/>
      <c r="Q196" s="68"/>
      <c r="R196" s="812" t="s">
        <v>757</v>
      </c>
      <c r="S196" s="1107"/>
      <c r="T196" s="1107"/>
      <c r="U196" s="1107"/>
      <c r="V196" s="68"/>
      <c r="W196" s="1112">
        <f>IF(ISBLANK($A196)=FALSE,VLOOKUP($A196,'Tổng hợp'!$A:$J,'Tổng hợp'!$F$8,0),0)</f>
        <v>0</v>
      </c>
      <c r="X196" s="1112"/>
      <c r="Y196" s="1112"/>
      <c r="Z196" s="1112"/>
      <c r="AA196" s="1112"/>
      <c r="AB196" s="1112"/>
      <c r="AC196" s="1112"/>
      <c r="AD196" s="418"/>
      <c r="AE196" s="1112">
        <f>IF(ISBLANK($A196)=FALSE,VLOOKUP($A196,'Tổng hợp'!$A:$J,'Tổng hợp'!$J$8,0),0)</f>
        <v>-8942644</v>
      </c>
      <c r="AF196" s="1112"/>
      <c r="AG196" s="1112"/>
      <c r="AH196" s="1112"/>
      <c r="AI196" s="1112"/>
      <c r="AJ196" s="1112"/>
      <c r="AK196" s="1112"/>
      <c r="AL196" s="367"/>
      <c r="AM196" s="59" t="s">
        <v>611</v>
      </c>
      <c r="AN196" s="64"/>
      <c r="AO196" s="37"/>
      <c r="AP196" s="64"/>
      <c r="AQ196" s="37"/>
      <c r="AR196" s="63"/>
      <c r="AS196" s="37"/>
      <c r="AT196" s="37"/>
      <c r="AU196" s="37"/>
      <c r="AV196" s="37"/>
      <c r="AW196" s="37"/>
      <c r="AX196" s="37"/>
      <c r="AY196" s="37"/>
      <c r="AZ196" s="37"/>
      <c r="BA196" s="37"/>
      <c r="BB196" s="37"/>
      <c r="BC196" s="1113"/>
      <c r="BD196" s="1113"/>
      <c r="BE196" s="1113"/>
      <c r="BF196" s="37"/>
      <c r="BG196" s="1078"/>
      <c r="BH196" s="1078"/>
      <c r="BI196" s="1078"/>
      <c r="BJ196" s="1078"/>
      <c r="BK196" s="1078"/>
      <c r="BL196" s="1078"/>
      <c r="BM196" s="1078"/>
      <c r="BN196" s="37"/>
      <c r="BO196" s="1078"/>
      <c r="BP196" s="1078"/>
      <c r="BQ196" s="1078"/>
      <c r="BR196" s="1078"/>
      <c r="BS196" s="1078"/>
      <c r="BT196" s="1078"/>
      <c r="BU196" s="1078"/>
      <c r="BV196" s="43"/>
      <c r="BW196" s="143"/>
      <c r="BX196" s="143"/>
    </row>
    <row r="197" spans="1:76" s="10" customFormat="1" ht="15" outlineLevel="1">
      <c r="A197" s="376"/>
      <c r="B197" s="378"/>
      <c r="C197" s="379"/>
      <c r="D197" s="68"/>
      <c r="E197" s="379"/>
      <c r="F197" s="68"/>
      <c r="G197" s="380"/>
      <c r="H197" s="68"/>
      <c r="I197" s="68"/>
      <c r="J197" s="68"/>
      <c r="K197" s="68"/>
      <c r="L197" s="68"/>
      <c r="M197" s="68"/>
      <c r="N197" s="68"/>
      <c r="O197" s="68"/>
      <c r="P197" s="68"/>
      <c r="Q197" s="68"/>
      <c r="R197" s="68"/>
      <c r="S197" s="388"/>
      <c r="T197" s="388"/>
      <c r="U197" s="388"/>
      <c r="V197" s="68"/>
      <c r="W197" s="417"/>
      <c r="X197" s="417"/>
      <c r="Y197" s="417"/>
      <c r="Z197" s="417"/>
      <c r="AA197" s="417"/>
      <c r="AB197" s="417"/>
      <c r="AC197" s="417"/>
      <c r="AD197" s="418"/>
      <c r="AE197" s="417"/>
      <c r="AF197" s="417"/>
      <c r="AG197" s="417"/>
      <c r="AH197" s="417"/>
      <c r="AI197" s="417"/>
      <c r="AJ197" s="417"/>
      <c r="AK197" s="417"/>
      <c r="AL197" s="367"/>
      <c r="AM197" s="59"/>
      <c r="AN197" s="64"/>
      <c r="AO197" s="37"/>
      <c r="AP197" s="64"/>
      <c r="AQ197" s="37"/>
      <c r="AR197" s="63"/>
      <c r="AS197" s="37"/>
      <c r="AT197" s="37"/>
      <c r="AU197" s="37"/>
      <c r="AV197" s="37"/>
      <c r="AW197" s="37"/>
      <c r="AX197" s="37"/>
      <c r="AY197" s="37"/>
      <c r="AZ197" s="37"/>
      <c r="BA197" s="37"/>
      <c r="BB197" s="37"/>
      <c r="BC197" s="123"/>
      <c r="BD197" s="123"/>
      <c r="BE197" s="123"/>
      <c r="BF197" s="37"/>
      <c r="BG197" s="43"/>
      <c r="BH197" s="43"/>
      <c r="BI197" s="43"/>
      <c r="BJ197" s="43"/>
      <c r="BK197" s="43"/>
      <c r="BL197" s="43"/>
      <c r="BM197" s="43"/>
      <c r="BN197" s="37"/>
      <c r="BO197" s="43"/>
      <c r="BP197" s="43"/>
      <c r="BQ197" s="43"/>
      <c r="BR197" s="43"/>
      <c r="BS197" s="43"/>
      <c r="BT197" s="43"/>
      <c r="BU197" s="43"/>
      <c r="BV197" s="43"/>
      <c r="BW197" s="143"/>
      <c r="BX197" s="143"/>
    </row>
    <row r="198" spans="1:76" s="10" customFormat="1" ht="15" outlineLevel="1">
      <c r="A198" s="376">
        <v>50</v>
      </c>
      <c r="B198" s="378" t="s">
        <v>224</v>
      </c>
      <c r="C198" s="379"/>
      <c r="D198" s="68"/>
      <c r="E198" s="379"/>
      <c r="F198" s="68"/>
      <c r="G198" s="380"/>
      <c r="H198" s="68"/>
      <c r="I198" s="68"/>
      <c r="J198" s="68"/>
      <c r="K198" s="68"/>
      <c r="L198" s="68"/>
      <c r="M198" s="68"/>
      <c r="N198" s="68"/>
      <c r="O198" s="68"/>
      <c r="P198" s="68"/>
      <c r="Q198" s="68"/>
      <c r="R198" s="812" t="s">
        <v>419</v>
      </c>
      <c r="S198" s="1107"/>
      <c r="T198" s="1107"/>
      <c r="U198" s="1107"/>
      <c r="V198" s="68"/>
      <c r="W198" s="1112">
        <f>IF(ISBLANK($A198)=FALSE,VLOOKUP($A198,'Tổng hợp'!$A:$J,'Tổng hợp'!$F$8,0),0)</f>
        <v>244678936</v>
      </c>
      <c r="X198" s="1112"/>
      <c r="Y198" s="1112"/>
      <c r="Z198" s="1112"/>
      <c r="AA198" s="1112"/>
      <c r="AB198" s="1112"/>
      <c r="AC198" s="1112"/>
      <c r="AD198" s="418"/>
      <c r="AE198" s="1112">
        <f>IF(ISBLANK($A198)=FALSE,VLOOKUP($A198,'Tổng hợp'!$A:$J,'Tổng hợp'!$J$8,0),0)</f>
        <v>-85330526</v>
      </c>
      <c r="AF198" s="1112"/>
      <c r="AG198" s="1112"/>
      <c r="AH198" s="1112"/>
      <c r="AI198" s="1112"/>
      <c r="AJ198" s="1112"/>
      <c r="AK198" s="1112"/>
      <c r="AL198" s="367"/>
      <c r="AM198" s="59" t="s">
        <v>612</v>
      </c>
      <c r="AN198" s="64"/>
      <c r="AO198" s="37"/>
      <c r="AP198" s="64"/>
      <c r="AQ198" s="37"/>
      <c r="AR198" s="63"/>
      <c r="AS198" s="37"/>
      <c r="AT198" s="37"/>
      <c r="AU198" s="37"/>
      <c r="AV198" s="37"/>
      <c r="AW198" s="37"/>
      <c r="AX198" s="37"/>
      <c r="AY198" s="37"/>
      <c r="AZ198" s="37"/>
      <c r="BA198" s="37"/>
      <c r="BB198" s="37"/>
      <c r="BC198" s="1113"/>
      <c r="BD198" s="1113"/>
      <c r="BE198" s="1113"/>
      <c r="BF198" s="37"/>
      <c r="BG198" s="1094"/>
      <c r="BH198" s="1094"/>
      <c r="BI198" s="1094"/>
      <c r="BJ198" s="1094"/>
      <c r="BK198" s="1094"/>
      <c r="BL198" s="1094"/>
      <c r="BM198" s="1094"/>
      <c r="BN198" s="37"/>
      <c r="BO198" s="1094"/>
      <c r="BP198" s="1094"/>
      <c r="BQ198" s="1094"/>
      <c r="BR198" s="1094"/>
      <c r="BS198" s="1094"/>
      <c r="BT198" s="1094"/>
      <c r="BU198" s="1094"/>
      <c r="BV198" s="63"/>
      <c r="BW198" s="143"/>
      <c r="BX198" s="143"/>
    </row>
    <row r="199" spans="1:76" s="10" customFormat="1" ht="15" outlineLevel="1">
      <c r="A199" s="376"/>
      <c r="B199" s="378"/>
      <c r="C199" s="379"/>
      <c r="D199" s="68"/>
      <c r="E199" s="379"/>
      <c r="F199" s="68"/>
      <c r="G199" s="380"/>
      <c r="H199" s="68"/>
      <c r="I199" s="68"/>
      <c r="J199" s="68"/>
      <c r="K199" s="68"/>
      <c r="L199" s="68"/>
      <c r="M199" s="68"/>
      <c r="N199" s="68"/>
      <c r="O199" s="68"/>
      <c r="P199" s="68"/>
      <c r="Q199" s="68"/>
      <c r="R199" s="68"/>
      <c r="S199" s="388"/>
      <c r="T199" s="388"/>
      <c r="U199" s="388"/>
      <c r="V199" s="68"/>
      <c r="W199" s="417"/>
      <c r="X199" s="417"/>
      <c r="Y199" s="417"/>
      <c r="Z199" s="417"/>
      <c r="AA199" s="417"/>
      <c r="AB199" s="417"/>
      <c r="AC199" s="417"/>
      <c r="AD199" s="418"/>
      <c r="AE199" s="417"/>
      <c r="AF199" s="417"/>
      <c r="AG199" s="417"/>
      <c r="AH199" s="417"/>
      <c r="AI199" s="417"/>
      <c r="AJ199" s="417"/>
      <c r="AK199" s="417"/>
      <c r="AL199" s="367"/>
      <c r="AM199" s="59"/>
      <c r="AN199" s="64"/>
      <c r="AO199" s="37"/>
      <c r="AP199" s="64"/>
      <c r="AQ199" s="37"/>
      <c r="AR199" s="63"/>
      <c r="AS199" s="37"/>
      <c r="AT199" s="37"/>
      <c r="AU199" s="37"/>
      <c r="AV199" s="37"/>
      <c r="AW199" s="37"/>
      <c r="AX199" s="37"/>
      <c r="AY199" s="37"/>
      <c r="AZ199" s="37"/>
      <c r="BA199" s="37"/>
      <c r="BB199" s="37"/>
      <c r="BC199" s="123"/>
      <c r="BD199" s="123"/>
      <c r="BE199" s="123"/>
      <c r="BF199" s="37"/>
      <c r="BG199" s="63"/>
      <c r="BH199" s="63"/>
      <c r="BI199" s="63"/>
      <c r="BJ199" s="63"/>
      <c r="BK199" s="63"/>
      <c r="BL199" s="63"/>
      <c r="BM199" s="63"/>
      <c r="BN199" s="37"/>
      <c r="BO199" s="63"/>
      <c r="BP199" s="63"/>
      <c r="BQ199" s="63"/>
      <c r="BR199" s="63"/>
      <c r="BS199" s="63"/>
      <c r="BT199" s="63"/>
      <c r="BU199" s="63"/>
      <c r="BV199" s="63"/>
      <c r="BW199" s="143"/>
      <c r="BX199" s="143"/>
    </row>
    <row r="200" spans="1:76" s="10" customFormat="1" ht="16.5" customHeight="1" outlineLevel="1">
      <c r="A200" s="362">
        <v>51</v>
      </c>
      <c r="B200" s="384" t="s">
        <v>1116</v>
      </c>
      <c r="C200" s="379"/>
      <c r="D200" s="68"/>
      <c r="E200" s="379"/>
      <c r="F200" s="68"/>
      <c r="G200" s="380"/>
      <c r="H200" s="68"/>
      <c r="I200" s="68"/>
      <c r="J200" s="68"/>
      <c r="K200" s="68"/>
      <c r="L200" s="68"/>
      <c r="M200" s="68"/>
      <c r="N200" s="68"/>
      <c r="O200" s="68"/>
      <c r="P200" s="68"/>
      <c r="Q200" s="68"/>
      <c r="R200" s="811" t="s">
        <v>1351</v>
      </c>
      <c r="S200" s="1108" t="s">
        <v>1324</v>
      </c>
      <c r="T200" s="1108"/>
      <c r="U200" s="1108"/>
      <c r="V200" s="68"/>
      <c r="W200" s="1115">
        <f>IF(ISBLANK($A200)=FALSE,VLOOKUP($A200,'Tổng hợp'!$A:$J,'Tổng hợp'!$F$8,0),0)</f>
        <v>53829365</v>
      </c>
      <c r="X200" s="1115"/>
      <c r="Y200" s="1115"/>
      <c r="Z200" s="1115"/>
      <c r="AA200" s="1115"/>
      <c r="AB200" s="1115"/>
      <c r="AC200" s="1115"/>
      <c r="AD200" s="418"/>
      <c r="AE200" s="1115">
        <f>IF(ISBLANK($A200)=FALSE,VLOOKUP($A200,'Tổng hợp'!$A:$J,'Tổng hợp'!$J$8,0),0)</f>
        <v>0</v>
      </c>
      <c r="AF200" s="1115"/>
      <c r="AG200" s="1115"/>
      <c r="AH200" s="1115"/>
      <c r="AI200" s="1115"/>
      <c r="AJ200" s="1115"/>
      <c r="AK200" s="1115"/>
      <c r="AL200" s="367"/>
      <c r="AM200" s="59" t="s">
        <v>613</v>
      </c>
      <c r="AN200" s="64"/>
      <c r="AO200" s="37"/>
      <c r="AP200" s="64"/>
      <c r="AQ200" s="37"/>
      <c r="AR200" s="63"/>
      <c r="AS200" s="37"/>
      <c r="AT200" s="37"/>
      <c r="AU200" s="37"/>
      <c r="AV200" s="37"/>
      <c r="AW200" s="37"/>
      <c r="AX200" s="37"/>
      <c r="AY200" s="37"/>
      <c r="AZ200" s="37"/>
      <c r="BA200" s="37"/>
      <c r="BB200" s="37"/>
      <c r="BC200" s="1150">
        <v>28</v>
      </c>
      <c r="BD200" s="1150"/>
      <c r="BE200" s="1150"/>
      <c r="BF200" s="37"/>
      <c r="BG200" s="1078"/>
      <c r="BH200" s="1078"/>
      <c r="BI200" s="1078"/>
      <c r="BJ200" s="1078"/>
      <c r="BK200" s="1078"/>
      <c r="BL200" s="1078"/>
      <c r="BM200" s="1078"/>
      <c r="BN200" s="37"/>
      <c r="BO200" s="1078"/>
      <c r="BP200" s="1078"/>
      <c r="BQ200" s="1078"/>
      <c r="BR200" s="1078"/>
      <c r="BS200" s="1078"/>
      <c r="BT200" s="1078"/>
      <c r="BU200" s="1078"/>
      <c r="BV200" s="43"/>
      <c r="BW200" s="143"/>
      <c r="BX200" s="143"/>
    </row>
    <row r="201" spans="1:76" s="10" customFormat="1" ht="16.5" customHeight="1" outlineLevel="1">
      <c r="A201" s="362">
        <v>52</v>
      </c>
      <c r="B201" s="384" t="s">
        <v>1078</v>
      </c>
      <c r="C201" s="379"/>
      <c r="D201" s="68"/>
      <c r="E201" s="379"/>
      <c r="F201" s="68"/>
      <c r="G201" s="380"/>
      <c r="H201" s="68"/>
      <c r="I201" s="68"/>
      <c r="J201" s="68"/>
      <c r="K201" s="68"/>
      <c r="L201" s="68"/>
      <c r="M201" s="68"/>
      <c r="N201" s="68"/>
      <c r="O201" s="68"/>
      <c r="P201" s="68"/>
      <c r="Q201" s="68"/>
      <c r="R201" s="811" t="s">
        <v>1352</v>
      </c>
      <c r="S201" s="1114" t="s">
        <v>1325</v>
      </c>
      <c r="T201" s="1114"/>
      <c r="U201" s="1114"/>
      <c r="V201" s="68"/>
      <c r="W201" s="1112">
        <f>IF(ISBLANK($A201)=FALSE,VLOOKUP($A201,'Tổng hợp'!$A:$J,'Tổng hợp'!$F$8,0),0)</f>
        <v>0</v>
      </c>
      <c r="X201" s="1112"/>
      <c r="Y201" s="1112"/>
      <c r="Z201" s="1112"/>
      <c r="AA201" s="1112"/>
      <c r="AB201" s="1112"/>
      <c r="AC201" s="1112"/>
      <c r="AD201" s="418"/>
      <c r="AE201" s="1112">
        <f>IF(ISBLANK($A201)=FALSE,VLOOKUP($A201,'Tổng hợp'!$A:$J,'Tổng hợp'!$J$8,0),0)</f>
        <v>0</v>
      </c>
      <c r="AF201" s="1112"/>
      <c r="AG201" s="1112"/>
      <c r="AH201" s="1112"/>
      <c r="AI201" s="1112"/>
      <c r="AJ201" s="1112"/>
      <c r="AK201" s="1112"/>
      <c r="AL201" s="367"/>
      <c r="AM201" s="59"/>
      <c r="AN201" s="64"/>
      <c r="AO201" s="37"/>
      <c r="AP201" s="64"/>
      <c r="AQ201" s="37"/>
      <c r="AR201" s="63"/>
      <c r="AS201" s="37"/>
      <c r="AT201" s="37"/>
      <c r="AU201" s="37"/>
      <c r="AV201" s="37"/>
      <c r="AW201" s="37"/>
      <c r="AX201" s="37"/>
      <c r="AY201" s="37"/>
      <c r="AZ201" s="37"/>
      <c r="BA201" s="37"/>
      <c r="BB201" s="37"/>
      <c r="BC201" s="189"/>
      <c r="BD201" s="189"/>
      <c r="BE201" s="189"/>
      <c r="BF201" s="37"/>
      <c r="BG201" s="43"/>
      <c r="BH201" s="43"/>
      <c r="BI201" s="43"/>
      <c r="BJ201" s="43"/>
      <c r="BK201" s="43"/>
      <c r="BL201" s="43"/>
      <c r="BM201" s="43"/>
      <c r="BN201" s="37"/>
      <c r="BO201" s="43"/>
      <c r="BP201" s="43"/>
      <c r="BQ201" s="43"/>
      <c r="BR201" s="43"/>
      <c r="BS201" s="43"/>
      <c r="BT201" s="43"/>
      <c r="BU201" s="43"/>
      <c r="BV201" s="43"/>
      <c r="BW201" s="143"/>
      <c r="BX201" s="143"/>
    </row>
    <row r="202" spans="1:76" s="10" customFormat="1" ht="15" outlineLevel="1">
      <c r="A202" s="362"/>
      <c r="B202" s="384"/>
      <c r="C202" s="379"/>
      <c r="D202" s="68"/>
      <c r="E202" s="379"/>
      <c r="F202" s="68"/>
      <c r="G202" s="380"/>
      <c r="H202" s="68"/>
      <c r="I202" s="68"/>
      <c r="J202" s="68"/>
      <c r="K202" s="68"/>
      <c r="L202" s="68"/>
      <c r="M202" s="68"/>
      <c r="N202" s="68"/>
      <c r="O202" s="68"/>
      <c r="P202" s="68"/>
      <c r="Q202" s="68"/>
      <c r="R202" s="68"/>
      <c r="S202" s="381"/>
      <c r="T202" s="381"/>
      <c r="U202" s="381"/>
      <c r="V202" s="68"/>
      <c r="W202" s="417"/>
      <c r="X202" s="417"/>
      <c r="Y202" s="417"/>
      <c r="Z202" s="417"/>
      <c r="AA202" s="417"/>
      <c r="AB202" s="417"/>
      <c r="AC202" s="417"/>
      <c r="AD202" s="418"/>
      <c r="AE202" s="417"/>
      <c r="AF202" s="417"/>
      <c r="AG202" s="417"/>
      <c r="AH202" s="417"/>
      <c r="AI202" s="417"/>
      <c r="AJ202" s="417"/>
      <c r="AK202" s="417"/>
      <c r="AL202" s="367"/>
      <c r="AM202" s="59"/>
      <c r="AN202" s="64"/>
      <c r="AO202" s="37"/>
      <c r="AP202" s="64"/>
      <c r="AQ202" s="37"/>
      <c r="AR202" s="63"/>
      <c r="AS202" s="37"/>
      <c r="AT202" s="37"/>
      <c r="AU202" s="37"/>
      <c r="AV202" s="37"/>
      <c r="AW202" s="37"/>
      <c r="AX202" s="37"/>
      <c r="AY202" s="37"/>
      <c r="AZ202" s="37"/>
      <c r="BA202" s="37"/>
      <c r="BB202" s="37"/>
      <c r="BC202" s="189"/>
      <c r="BD202" s="189"/>
      <c r="BE202" s="189"/>
      <c r="BF202" s="37"/>
      <c r="BG202" s="43"/>
      <c r="BH202" s="43"/>
      <c r="BI202" s="43"/>
      <c r="BJ202" s="43"/>
      <c r="BK202" s="43"/>
      <c r="BL202" s="43"/>
      <c r="BM202" s="43"/>
      <c r="BN202" s="37"/>
      <c r="BO202" s="43"/>
      <c r="BP202" s="43"/>
      <c r="BQ202" s="43"/>
      <c r="BR202" s="43"/>
      <c r="BS202" s="43"/>
      <c r="BT202" s="43"/>
      <c r="BU202" s="43"/>
      <c r="BV202" s="43"/>
      <c r="BW202" s="143"/>
      <c r="BX202" s="143"/>
    </row>
    <row r="203" spans="1:76" s="10" customFormat="1" ht="15.75" outlineLevel="1" thickBot="1">
      <c r="A203" s="376">
        <v>60</v>
      </c>
      <c r="B203" s="378" t="s">
        <v>1079</v>
      </c>
      <c r="C203" s="379"/>
      <c r="D203" s="68"/>
      <c r="E203" s="379"/>
      <c r="F203" s="68"/>
      <c r="G203" s="380"/>
      <c r="H203" s="68"/>
      <c r="I203" s="68"/>
      <c r="J203" s="68"/>
      <c r="K203" s="68"/>
      <c r="L203" s="68"/>
      <c r="M203" s="68"/>
      <c r="N203" s="68"/>
      <c r="O203" s="68"/>
      <c r="P203" s="68"/>
      <c r="Q203" s="68"/>
      <c r="R203" s="812" t="s">
        <v>420</v>
      </c>
      <c r="S203" s="1109"/>
      <c r="T203" s="1109"/>
      <c r="U203" s="1109"/>
      <c r="V203" s="68"/>
      <c r="W203" s="1131">
        <f>IF(ISBLANK($A203)=FALSE,VLOOKUP($A203,'Tổng hợp'!$A:$J,'Tổng hợp'!$F$8,0),0)</f>
        <v>190849571</v>
      </c>
      <c r="X203" s="1131"/>
      <c r="Y203" s="1131"/>
      <c r="Z203" s="1131"/>
      <c r="AA203" s="1131"/>
      <c r="AB203" s="1131"/>
      <c r="AC203" s="1131"/>
      <c r="AD203" s="418"/>
      <c r="AE203" s="1131">
        <f>IF(ISBLANK($A203)=FALSE,VLOOKUP($A203,'Tổng hợp'!$A:$J,'Tổng hợp'!$J$8,0),0)</f>
        <v>-85330526</v>
      </c>
      <c r="AF203" s="1131"/>
      <c r="AG203" s="1131"/>
      <c r="AH203" s="1131"/>
      <c r="AI203" s="1131"/>
      <c r="AJ203" s="1131"/>
      <c r="AK203" s="1131"/>
      <c r="AL203" s="367"/>
      <c r="AM203" s="59" t="s">
        <v>614</v>
      </c>
      <c r="AN203" s="64"/>
      <c r="AO203" s="37"/>
      <c r="AP203" s="64"/>
      <c r="AQ203" s="37"/>
      <c r="AR203" s="63"/>
      <c r="AS203" s="37"/>
      <c r="AT203" s="37"/>
      <c r="AU203" s="37"/>
      <c r="AV203" s="37"/>
      <c r="AW203" s="37"/>
      <c r="AX203" s="37"/>
      <c r="AY203" s="37"/>
      <c r="AZ203" s="37"/>
      <c r="BA203" s="37"/>
      <c r="BB203" s="37"/>
      <c r="BC203" s="1153">
        <v>28</v>
      </c>
      <c r="BD203" s="1153"/>
      <c r="BE203" s="1153"/>
      <c r="BF203" s="37"/>
      <c r="BG203" s="1154"/>
      <c r="BH203" s="1154"/>
      <c r="BI203" s="1154"/>
      <c r="BJ203" s="1154"/>
      <c r="BK203" s="1154"/>
      <c r="BL203" s="1154"/>
      <c r="BM203" s="1154"/>
      <c r="BN203" s="37"/>
      <c r="BO203" s="1154"/>
      <c r="BP203" s="1154"/>
      <c r="BQ203" s="1154"/>
      <c r="BR203" s="1154"/>
      <c r="BS203" s="1154"/>
      <c r="BT203" s="1154"/>
      <c r="BU203" s="1154"/>
      <c r="BV203" s="43"/>
      <c r="BW203" s="143"/>
      <c r="BX203" s="143"/>
    </row>
    <row r="204" spans="1:76" s="10" customFormat="1" ht="15.75" outlineLevel="1" thickTop="1">
      <c r="A204" s="376"/>
      <c r="B204" s="378"/>
      <c r="C204" s="379"/>
      <c r="D204" s="68"/>
      <c r="E204" s="379"/>
      <c r="F204" s="68"/>
      <c r="G204" s="380"/>
      <c r="H204" s="68"/>
      <c r="I204" s="68"/>
      <c r="J204" s="68"/>
      <c r="K204" s="68"/>
      <c r="L204" s="68"/>
      <c r="M204" s="68"/>
      <c r="N204" s="68"/>
      <c r="O204" s="68"/>
      <c r="P204" s="68"/>
      <c r="Q204" s="68"/>
      <c r="R204" s="68"/>
      <c r="S204" s="391"/>
      <c r="T204" s="391"/>
      <c r="U204" s="391"/>
      <c r="V204" s="68"/>
      <c r="W204" s="417"/>
      <c r="X204" s="417"/>
      <c r="Y204" s="417"/>
      <c r="Z204" s="417"/>
      <c r="AA204" s="417"/>
      <c r="AB204" s="417"/>
      <c r="AC204" s="417"/>
      <c r="AD204" s="418"/>
      <c r="AE204" s="417"/>
      <c r="AF204" s="417"/>
      <c r="AG204" s="417"/>
      <c r="AH204" s="417"/>
      <c r="AI204" s="417"/>
      <c r="AJ204" s="417"/>
      <c r="AK204" s="417"/>
      <c r="AL204" s="367"/>
      <c r="AM204" s="59"/>
      <c r="AN204" s="64"/>
      <c r="AO204" s="37"/>
      <c r="AP204" s="64"/>
      <c r="AQ204" s="37"/>
      <c r="AR204" s="63"/>
      <c r="AS204" s="37"/>
      <c r="AT204" s="37"/>
      <c r="AU204" s="37"/>
      <c r="AV204" s="37"/>
      <c r="AW204" s="37"/>
      <c r="AX204" s="37"/>
      <c r="AY204" s="37"/>
      <c r="AZ204" s="37"/>
      <c r="BA204" s="37"/>
      <c r="BB204" s="37"/>
      <c r="BC204" s="263"/>
      <c r="BD204" s="263"/>
      <c r="BE204" s="263"/>
      <c r="BF204" s="37"/>
      <c r="BG204" s="43"/>
      <c r="BH204" s="43"/>
      <c r="BI204" s="43"/>
      <c r="BJ204" s="43"/>
      <c r="BK204" s="43"/>
      <c r="BL204" s="43"/>
      <c r="BM204" s="43"/>
      <c r="BN204" s="37"/>
      <c r="BO204" s="43"/>
      <c r="BP204" s="43"/>
      <c r="BQ204" s="43"/>
      <c r="BR204" s="43"/>
      <c r="BS204" s="43"/>
      <c r="BT204" s="43"/>
      <c r="BU204" s="43"/>
      <c r="BV204" s="43"/>
      <c r="BW204" s="143"/>
      <c r="BX204" s="143"/>
    </row>
    <row r="205" spans="1:76" s="10" customFormat="1" ht="15" outlineLevel="1">
      <c r="A205" s="376">
        <v>70</v>
      </c>
      <c r="B205" s="378" t="s">
        <v>1080</v>
      </c>
      <c r="C205" s="379"/>
      <c r="D205" s="68"/>
      <c r="E205" s="379"/>
      <c r="F205" s="68"/>
      <c r="G205" s="380"/>
      <c r="H205" s="68"/>
      <c r="I205" s="68"/>
      <c r="J205" s="68"/>
      <c r="K205" s="68"/>
      <c r="L205" s="68"/>
      <c r="M205" s="68"/>
      <c r="N205" s="68"/>
      <c r="O205" s="68"/>
      <c r="P205" s="68"/>
      <c r="Q205" s="68"/>
      <c r="R205" s="812"/>
      <c r="S205" s="1110" t="s">
        <v>1316</v>
      </c>
      <c r="T205" s="1110"/>
      <c r="U205" s="1110"/>
      <c r="V205" s="68"/>
      <c r="W205" s="1112">
        <f>'Tổng hợp'!F250</f>
        <v>66.38245947826087</v>
      </c>
      <c r="X205" s="1112"/>
      <c r="Y205" s="1112"/>
      <c r="Z205" s="1112"/>
      <c r="AA205" s="1112"/>
      <c r="AB205" s="1112"/>
      <c r="AC205" s="1112"/>
      <c r="AD205" s="418"/>
      <c r="AE205" s="1112">
        <f>'Tổng hợp'!J250</f>
        <v>-29.68018295652174</v>
      </c>
      <c r="AF205" s="1112"/>
      <c r="AG205" s="1112"/>
      <c r="AH205" s="1112"/>
      <c r="AI205" s="1112"/>
      <c r="AJ205" s="1112"/>
      <c r="AK205" s="1112"/>
      <c r="AL205" s="367"/>
      <c r="AM205" s="59"/>
      <c r="AN205" s="64"/>
      <c r="AO205" s="37"/>
      <c r="AP205" s="64"/>
      <c r="AQ205" s="37"/>
      <c r="AR205" s="63"/>
      <c r="AS205" s="37"/>
      <c r="AT205" s="37"/>
      <c r="AU205" s="37"/>
      <c r="AV205" s="37"/>
      <c r="AW205" s="37"/>
      <c r="AX205" s="37"/>
      <c r="AY205" s="37"/>
      <c r="AZ205" s="37"/>
      <c r="BA205" s="37"/>
      <c r="BB205" s="37"/>
      <c r="BC205" s="263"/>
      <c r="BD205" s="263"/>
      <c r="BE205" s="263"/>
      <c r="BF205" s="37"/>
      <c r="BG205" s="43"/>
      <c r="BH205" s="43"/>
      <c r="BI205" s="43"/>
      <c r="BJ205" s="43"/>
      <c r="BK205" s="43"/>
      <c r="BL205" s="43"/>
      <c r="BM205" s="43"/>
      <c r="BN205" s="37"/>
      <c r="BO205" s="43"/>
      <c r="BP205" s="43"/>
      <c r="BQ205" s="43"/>
      <c r="BR205" s="43"/>
      <c r="BS205" s="43"/>
      <c r="BT205" s="43"/>
      <c r="BU205" s="43"/>
      <c r="BV205" s="43"/>
      <c r="BW205" s="143"/>
      <c r="BX205" s="143"/>
    </row>
    <row r="206" spans="1:76" s="10" customFormat="1" ht="15" outlineLevel="1">
      <c r="A206" s="1172"/>
      <c r="B206" s="1172"/>
      <c r="C206" s="1172"/>
      <c r="D206" s="1172"/>
      <c r="E206" s="1172"/>
      <c r="F206" s="1172"/>
      <c r="G206" s="1172"/>
      <c r="H206" s="1172"/>
      <c r="I206" s="1172"/>
      <c r="J206" s="1172"/>
      <c r="K206" s="1172"/>
      <c r="L206" s="1172"/>
      <c r="M206" s="1172"/>
      <c r="N206" s="1172"/>
      <c r="O206" s="1172"/>
      <c r="P206" s="1172"/>
      <c r="Q206" s="1172"/>
      <c r="R206" s="1172"/>
      <c r="S206" s="1172"/>
      <c r="T206" s="1172"/>
      <c r="U206" s="1172"/>
      <c r="V206" s="1172"/>
      <c r="W206" s="1172"/>
      <c r="X206" s="1172"/>
      <c r="Y206" s="1172"/>
      <c r="Z206" s="1172"/>
      <c r="AA206" s="1172"/>
      <c r="AB206" s="1172"/>
      <c r="AC206" s="1172"/>
      <c r="AD206" s="1172"/>
      <c r="AE206" s="1172"/>
      <c r="AF206" s="1172"/>
      <c r="AG206" s="1172"/>
      <c r="AH206" s="1172"/>
      <c r="AI206" s="1172"/>
      <c r="AJ206" s="1172"/>
      <c r="AK206" s="1172"/>
      <c r="AM206" s="87"/>
      <c r="AN206" s="64"/>
      <c r="AO206" s="37"/>
      <c r="AP206" s="64"/>
      <c r="AQ206" s="37"/>
      <c r="AR206" s="63"/>
      <c r="AS206" s="37"/>
      <c r="AT206" s="37"/>
      <c r="AU206" s="37"/>
      <c r="AV206" s="37"/>
      <c r="AW206" s="37"/>
      <c r="AX206" s="37"/>
      <c r="AY206" s="37"/>
      <c r="AZ206" s="37"/>
      <c r="BA206" s="37"/>
      <c r="BB206" s="37"/>
      <c r="BC206" s="1113"/>
      <c r="BD206" s="1113"/>
      <c r="BE206" s="1113"/>
      <c r="BF206" s="37"/>
      <c r="BG206" s="1094"/>
      <c r="BH206" s="1094"/>
      <c r="BI206" s="1094"/>
      <c r="BJ206" s="1094"/>
      <c r="BK206" s="1094"/>
      <c r="BL206" s="1094"/>
      <c r="BM206" s="1094"/>
      <c r="BN206" s="37"/>
      <c r="BO206" s="1094"/>
      <c r="BP206" s="1094"/>
      <c r="BQ206" s="1094"/>
      <c r="BR206" s="1094"/>
      <c r="BS206" s="1094"/>
      <c r="BT206" s="1094"/>
      <c r="BU206" s="1094"/>
      <c r="BV206" s="63"/>
      <c r="BW206" s="143"/>
      <c r="BX206" s="143"/>
    </row>
    <row r="207" spans="1:76" s="10" customFormat="1" ht="15" outlineLevel="1">
      <c r="A207" s="353"/>
      <c r="B207" s="87"/>
      <c r="C207" s="64"/>
      <c r="D207" s="37"/>
      <c r="E207" s="64"/>
      <c r="F207" s="37"/>
      <c r="G207" s="63"/>
      <c r="H207" s="37"/>
      <c r="I207" s="37"/>
      <c r="J207" s="37"/>
      <c r="K207" s="37"/>
      <c r="L207" s="37"/>
      <c r="M207" s="37"/>
      <c r="N207" s="37"/>
      <c r="O207" s="37"/>
      <c r="P207" s="37"/>
      <c r="Q207" s="37"/>
      <c r="R207" s="37"/>
      <c r="S207" s="123"/>
      <c r="T207" s="123"/>
      <c r="U207" s="123"/>
      <c r="V207" s="37"/>
      <c r="W207" s="63"/>
      <c r="X207" s="63"/>
      <c r="Y207" s="63"/>
      <c r="Z207" s="63"/>
      <c r="AA207" s="63"/>
      <c r="AB207" s="63"/>
      <c r="AC207" s="63"/>
      <c r="AD207" s="37"/>
      <c r="AE207" s="63"/>
      <c r="AF207" s="63"/>
      <c r="AG207" s="63"/>
      <c r="AH207" s="63"/>
      <c r="AI207" s="63"/>
      <c r="AJ207" s="63"/>
      <c r="AK207" s="63"/>
      <c r="AM207" s="87"/>
      <c r="AN207" s="64"/>
      <c r="AO207" s="37"/>
      <c r="AP207" s="64"/>
      <c r="AQ207" s="37"/>
      <c r="AR207" s="63"/>
      <c r="AS207" s="37"/>
      <c r="AT207" s="37"/>
      <c r="AU207" s="37"/>
      <c r="AV207" s="37"/>
      <c r="AW207" s="37"/>
      <c r="AX207" s="37"/>
      <c r="AY207" s="37"/>
      <c r="AZ207" s="37"/>
      <c r="BA207" s="37"/>
      <c r="BB207" s="37"/>
      <c r="BC207" s="123"/>
      <c r="BD207" s="123"/>
      <c r="BE207" s="123"/>
      <c r="BF207" s="37"/>
      <c r="BG207" s="63"/>
      <c r="BH207" s="63"/>
      <c r="BI207" s="63"/>
      <c r="BJ207" s="63"/>
      <c r="BK207" s="63"/>
      <c r="BL207" s="63"/>
      <c r="BM207" s="63"/>
      <c r="BN207" s="37"/>
      <c r="BO207" s="63"/>
      <c r="BP207" s="63"/>
      <c r="BQ207" s="63"/>
      <c r="BR207" s="63"/>
      <c r="BS207" s="63"/>
      <c r="BT207" s="63"/>
      <c r="BU207" s="63"/>
      <c r="BV207" s="63"/>
      <c r="BW207" s="143"/>
      <c r="BX207" s="143"/>
    </row>
    <row r="208" spans="1:76" s="10" customFormat="1" ht="15" outlineLevel="1">
      <c r="A208" s="353"/>
      <c r="B208" s="50"/>
      <c r="C208" s="50"/>
      <c r="D208" s="48"/>
      <c r="E208" s="48"/>
      <c r="F208" s="48"/>
      <c r="G208" s="48"/>
      <c r="H208" s="48"/>
      <c r="I208" s="48"/>
      <c r="J208" s="48"/>
      <c r="K208" s="48"/>
      <c r="L208" s="48"/>
      <c r="M208" s="48"/>
      <c r="N208" s="48"/>
      <c r="O208" s="48"/>
      <c r="P208" s="48"/>
      <c r="Q208" s="48"/>
      <c r="R208" s="48"/>
      <c r="S208" s="48"/>
      <c r="T208" s="48"/>
      <c r="U208" s="836" t="str">
        <f>'Danh mục'!B10</f>
        <v>Nam Định, ngày 15 tháng 7 năm 2014</v>
      </c>
      <c r="V208" s="836"/>
      <c r="W208" s="49"/>
      <c r="X208" s="49"/>
      <c r="Y208" s="49"/>
      <c r="Z208" s="49"/>
      <c r="AA208" s="49"/>
      <c r="AB208" s="49"/>
      <c r="AC208" s="48"/>
      <c r="AD208" s="444" t="str">
        <f>'Danh mục'!$B$10</f>
        <v>Nam Định, ngày 15 tháng 7 năm 2014</v>
      </c>
      <c r="AE208" s="48"/>
      <c r="AF208" s="48"/>
      <c r="AG208" s="48"/>
      <c r="AH208" s="48"/>
      <c r="AI208" s="48"/>
      <c r="AJ208" s="48"/>
      <c r="AK208" s="48"/>
      <c r="AM208" s="224"/>
      <c r="AN208" s="50"/>
      <c r="AO208" s="48"/>
      <c r="AP208" s="48"/>
      <c r="AQ208" s="48"/>
      <c r="AR208" s="48"/>
      <c r="AS208" s="48"/>
      <c r="AT208" s="48"/>
      <c r="AU208" s="48"/>
      <c r="AV208" s="48"/>
      <c r="AW208" s="48"/>
      <c r="AX208" s="48"/>
      <c r="AY208" s="48"/>
      <c r="AZ208" s="48"/>
      <c r="BA208" s="48"/>
      <c r="BB208" s="48"/>
      <c r="BC208" s="48"/>
      <c r="BD208" s="48"/>
      <c r="BE208" s="48"/>
      <c r="BF208" s="48"/>
      <c r="BG208" s="49"/>
      <c r="BH208" s="49"/>
      <c r="BI208" s="49"/>
      <c r="BJ208" s="49"/>
      <c r="BK208" s="49"/>
      <c r="BL208" s="49"/>
      <c r="BM208" s="48"/>
      <c r="BN208" s="51" t="str">
        <f>'Danh mục'!$D$10</f>
        <v>…, … Febuary 2009</v>
      </c>
      <c r="BO208" s="48"/>
      <c r="BP208" s="48"/>
      <c r="BQ208" s="48"/>
      <c r="BR208" s="48"/>
      <c r="BS208" s="48"/>
      <c r="BT208" s="48"/>
      <c r="BU208" s="48"/>
      <c r="BV208" s="48"/>
      <c r="BW208" s="143"/>
      <c r="BX208" s="143"/>
    </row>
    <row r="209" spans="1:76" s="10" customFormat="1" ht="15" outlineLevel="1">
      <c r="A209" s="353"/>
      <c r="B209" s="50"/>
      <c r="C209" s="50"/>
      <c r="D209" s="48"/>
      <c r="E209" s="48"/>
      <c r="F209" s="55" t="s">
        <v>1284</v>
      </c>
      <c r="H209" s="55"/>
      <c r="I209" s="48"/>
      <c r="J209" s="48"/>
      <c r="K209" s="48"/>
      <c r="L209" s="48"/>
      <c r="M209" s="48"/>
      <c r="N209" s="48"/>
      <c r="O209" s="55" t="str">
        <f>'Danh mục'!A12</f>
        <v>Kế toán trưởng</v>
      </c>
      <c r="P209" s="354" t="s">
        <v>1267</v>
      </c>
      <c r="Q209" s="48"/>
      <c r="R209" s="48"/>
      <c r="S209" s="48"/>
      <c r="T209" s="55"/>
      <c r="U209" s="48"/>
      <c r="V209" s="48"/>
      <c r="W209" s="49"/>
      <c r="X209" s="49"/>
      <c r="Y209" s="49"/>
      <c r="Z209" s="49"/>
      <c r="AA209" s="49"/>
      <c r="AB209" s="55" t="str">
        <f>'Danh mục'!A11</f>
        <v>Giám đốc</v>
      </c>
      <c r="AD209" s="54" t="s">
        <v>1283</v>
      </c>
      <c r="AE209" s="48"/>
      <c r="AF209" s="48"/>
      <c r="AG209" s="48"/>
      <c r="AH209" s="48"/>
      <c r="AI209" s="48"/>
      <c r="AJ209" s="48"/>
      <c r="AK209" s="48"/>
      <c r="AM209" s="224"/>
      <c r="AN209" s="50"/>
      <c r="AO209" s="48"/>
      <c r="AP209" s="48"/>
      <c r="AQ209" s="48"/>
      <c r="AR209" s="48"/>
      <c r="AS209" s="55" t="s">
        <v>502</v>
      </c>
      <c r="AT209" s="48"/>
      <c r="AU209" s="48"/>
      <c r="AV209" s="48"/>
      <c r="AW209" s="48"/>
      <c r="AX209" s="48"/>
      <c r="AY209" s="48"/>
      <c r="AZ209" s="48"/>
      <c r="BA209" s="48"/>
      <c r="BB209" s="48"/>
      <c r="BC209" s="48"/>
      <c r="BD209" s="55" t="s">
        <v>501</v>
      </c>
      <c r="BE209" s="48"/>
      <c r="BF209" s="48"/>
      <c r="BG209" s="49"/>
      <c r="BH209" s="49"/>
      <c r="BI209" s="49"/>
      <c r="BJ209" s="49"/>
      <c r="BK209" s="49"/>
      <c r="BL209" s="49"/>
      <c r="BM209" s="48"/>
      <c r="BN209" s="54" t="s">
        <v>500</v>
      </c>
      <c r="BO209" s="48"/>
      <c r="BP209" s="48"/>
      <c r="BQ209" s="48"/>
      <c r="BR209" s="48"/>
      <c r="BS209" s="48"/>
      <c r="BT209" s="48"/>
      <c r="BU209" s="48"/>
      <c r="BV209" s="48"/>
      <c r="BW209" s="143"/>
      <c r="BX209" s="143"/>
    </row>
    <row r="210" spans="1:76" s="10" customFormat="1" ht="13.5" customHeight="1" outlineLevel="1">
      <c r="A210" s="353"/>
      <c r="B210" s="50"/>
      <c r="C210" s="50"/>
      <c r="D210" s="48"/>
      <c r="E210" s="48"/>
      <c r="F210" s="48"/>
      <c r="G210" s="48"/>
      <c r="H210" s="48"/>
      <c r="I210" s="48"/>
      <c r="J210" s="48"/>
      <c r="K210" s="48"/>
      <c r="L210" s="48"/>
      <c r="M210" s="48"/>
      <c r="N210" s="48"/>
      <c r="O210" s="48"/>
      <c r="P210" s="48"/>
      <c r="Q210" s="48"/>
      <c r="R210" s="48"/>
      <c r="S210" s="48"/>
      <c r="T210" s="48"/>
      <c r="U210" s="48"/>
      <c r="V210" s="48"/>
      <c r="W210" s="49"/>
      <c r="X210" s="49"/>
      <c r="Y210" s="49"/>
      <c r="Z210" s="49"/>
      <c r="AA210" s="49"/>
      <c r="AB210" s="49"/>
      <c r="AC210" s="48"/>
      <c r="AD210" s="49"/>
      <c r="AE210" s="48"/>
      <c r="AF210" s="48"/>
      <c r="AG210" s="48"/>
      <c r="AH210" s="48"/>
      <c r="AI210" s="48"/>
      <c r="AJ210" s="48"/>
      <c r="AK210" s="48"/>
      <c r="AM210" s="224"/>
      <c r="AN210" s="50"/>
      <c r="AO210" s="48"/>
      <c r="AP210" s="48"/>
      <c r="AQ210" s="48"/>
      <c r="AR210" s="48"/>
      <c r="AS210" s="48"/>
      <c r="AT210" s="48"/>
      <c r="AU210" s="48"/>
      <c r="AV210" s="48"/>
      <c r="AW210" s="48"/>
      <c r="AX210" s="48"/>
      <c r="AY210" s="48"/>
      <c r="AZ210" s="48"/>
      <c r="BA210" s="48"/>
      <c r="BB210" s="48"/>
      <c r="BC210" s="48"/>
      <c r="BD210" s="48"/>
      <c r="BE210" s="48"/>
      <c r="BF210" s="48"/>
      <c r="BG210" s="49"/>
      <c r="BH210" s="49"/>
      <c r="BI210" s="49"/>
      <c r="BJ210" s="49"/>
      <c r="BK210" s="49"/>
      <c r="BL210" s="49"/>
      <c r="BM210" s="48"/>
      <c r="BN210" s="49"/>
      <c r="BO210" s="48"/>
      <c r="BP210" s="48"/>
      <c r="BQ210" s="48"/>
      <c r="BR210" s="48"/>
      <c r="BS210" s="48"/>
      <c r="BT210" s="48"/>
      <c r="BU210" s="48"/>
      <c r="BV210" s="48"/>
      <c r="BW210" s="143"/>
      <c r="BX210" s="143"/>
    </row>
    <row r="211" spans="1:76" s="10" customFormat="1" ht="13.5" customHeight="1" outlineLevel="1">
      <c r="A211" s="353"/>
      <c r="B211" s="50"/>
      <c r="C211" s="50"/>
      <c r="D211" s="48"/>
      <c r="E211" s="48"/>
      <c r="F211" s="48"/>
      <c r="G211" s="48"/>
      <c r="H211" s="48"/>
      <c r="I211" s="48"/>
      <c r="J211" s="48"/>
      <c r="K211" s="48"/>
      <c r="L211" s="48"/>
      <c r="M211" s="48"/>
      <c r="N211" s="48"/>
      <c r="O211" s="48"/>
      <c r="P211" s="48"/>
      <c r="Q211" s="48"/>
      <c r="R211" s="48"/>
      <c r="S211" s="48"/>
      <c r="T211" s="48"/>
      <c r="U211" s="48"/>
      <c r="V211" s="48"/>
      <c r="W211" s="49"/>
      <c r="X211" s="49"/>
      <c r="Y211" s="49"/>
      <c r="Z211" s="49"/>
      <c r="AA211" s="49"/>
      <c r="AB211" s="49"/>
      <c r="AC211" s="48"/>
      <c r="AD211" s="49"/>
      <c r="AE211" s="48"/>
      <c r="AF211" s="48"/>
      <c r="AG211" s="48"/>
      <c r="AH211" s="48"/>
      <c r="AI211" s="48"/>
      <c r="AJ211" s="48"/>
      <c r="AK211" s="48"/>
      <c r="AM211" s="224"/>
      <c r="AN211" s="50"/>
      <c r="AO211" s="48"/>
      <c r="AP211" s="48"/>
      <c r="AQ211" s="48"/>
      <c r="AR211" s="48"/>
      <c r="AS211" s="48"/>
      <c r="AT211" s="48"/>
      <c r="AU211" s="48"/>
      <c r="AV211" s="48"/>
      <c r="AW211" s="48"/>
      <c r="AX211" s="48"/>
      <c r="AY211" s="48"/>
      <c r="AZ211" s="48"/>
      <c r="BA211" s="48"/>
      <c r="BB211" s="48"/>
      <c r="BC211" s="48"/>
      <c r="BD211" s="48"/>
      <c r="BE211" s="48"/>
      <c r="BF211" s="48"/>
      <c r="BG211" s="49"/>
      <c r="BH211" s="49"/>
      <c r="BI211" s="49"/>
      <c r="BJ211" s="49"/>
      <c r="BK211" s="49"/>
      <c r="BL211" s="49"/>
      <c r="BM211" s="48"/>
      <c r="BN211" s="49"/>
      <c r="BO211" s="48"/>
      <c r="BP211" s="48"/>
      <c r="BQ211" s="48"/>
      <c r="BR211" s="48"/>
      <c r="BS211" s="48"/>
      <c r="BT211" s="48"/>
      <c r="BU211" s="48"/>
      <c r="BV211" s="48"/>
      <c r="BW211" s="143"/>
      <c r="BX211" s="143"/>
    </row>
    <row r="212" spans="1:76" s="10" customFormat="1" ht="13.5" customHeight="1" outlineLevel="1">
      <c r="A212" s="353"/>
      <c r="B212" s="50"/>
      <c r="C212" s="50"/>
      <c r="D212" s="48"/>
      <c r="E212" s="48"/>
      <c r="F212" s="48"/>
      <c r="G212" s="48"/>
      <c r="H212" s="48"/>
      <c r="I212" s="48"/>
      <c r="J212" s="48"/>
      <c r="K212" s="48"/>
      <c r="L212" s="48"/>
      <c r="M212" s="48"/>
      <c r="N212" s="48"/>
      <c r="O212" s="48"/>
      <c r="P212" s="48"/>
      <c r="Q212" s="48"/>
      <c r="R212" s="48"/>
      <c r="S212" s="48"/>
      <c r="T212" s="48"/>
      <c r="U212" s="48"/>
      <c r="V212" s="48"/>
      <c r="W212" s="49"/>
      <c r="X212" s="49"/>
      <c r="Y212" s="49"/>
      <c r="Z212" s="49"/>
      <c r="AA212" s="49"/>
      <c r="AB212" s="49"/>
      <c r="AC212" s="48"/>
      <c r="AD212" s="49"/>
      <c r="AE212" s="48"/>
      <c r="AF212" s="48"/>
      <c r="AG212" s="48"/>
      <c r="AH212" s="48"/>
      <c r="AI212" s="48"/>
      <c r="AJ212" s="48"/>
      <c r="AK212" s="48"/>
      <c r="AM212" s="224"/>
      <c r="AN212" s="50"/>
      <c r="AO212" s="48"/>
      <c r="AP212" s="48"/>
      <c r="AQ212" s="48"/>
      <c r="AR212" s="48"/>
      <c r="AS212" s="48"/>
      <c r="AT212" s="48"/>
      <c r="AU212" s="48"/>
      <c r="AV212" s="48"/>
      <c r="AW212" s="48"/>
      <c r="AX212" s="48"/>
      <c r="AY212" s="48"/>
      <c r="AZ212" s="48"/>
      <c r="BA212" s="48"/>
      <c r="BB212" s="48"/>
      <c r="BC212" s="48"/>
      <c r="BD212" s="48"/>
      <c r="BE212" s="48"/>
      <c r="BF212" s="48"/>
      <c r="BG212" s="49"/>
      <c r="BH212" s="49"/>
      <c r="BI212" s="49"/>
      <c r="BJ212" s="49"/>
      <c r="BK212" s="49"/>
      <c r="BL212" s="49"/>
      <c r="BM212" s="48"/>
      <c r="BN212" s="49"/>
      <c r="BO212" s="48"/>
      <c r="BP212" s="48"/>
      <c r="BQ212" s="48"/>
      <c r="BR212" s="48"/>
      <c r="BS212" s="48"/>
      <c r="BT212" s="48"/>
      <c r="BU212" s="48"/>
      <c r="BV212" s="48"/>
      <c r="BW212" s="143"/>
      <c r="BX212" s="143"/>
    </row>
    <row r="213" spans="1:76" s="10" customFormat="1" ht="13.5" customHeight="1" outlineLevel="1">
      <c r="A213" s="353"/>
      <c r="B213" s="50"/>
      <c r="C213" s="50"/>
      <c r="D213" s="48"/>
      <c r="E213" s="48"/>
      <c r="F213" s="48"/>
      <c r="G213" s="48"/>
      <c r="H213" s="48"/>
      <c r="I213" s="48"/>
      <c r="J213" s="48"/>
      <c r="K213" s="48"/>
      <c r="L213" s="48"/>
      <c r="M213" s="48"/>
      <c r="N213" s="48"/>
      <c r="O213" s="48"/>
      <c r="P213" s="48"/>
      <c r="Q213" s="48"/>
      <c r="R213" s="48"/>
      <c r="S213" s="48"/>
      <c r="T213" s="48"/>
      <c r="U213" s="48"/>
      <c r="V213" s="48"/>
      <c r="W213" s="49"/>
      <c r="X213" s="49"/>
      <c r="Y213" s="49"/>
      <c r="Z213" s="49"/>
      <c r="AA213" s="49"/>
      <c r="AB213" s="49"/>
      <c r="AC213" s="48"/>
      <c r="AD213" s="49"/>
      <c r="AE213" s="48"/>
      <c r="AF213" s="48"/>
      <c r="AG213" s="48"/>
      <c r="AH213" s="48"/>
      <c r="AI213" s="48"/>
      <c r="AJ213" s="48"/>
      <c r="AK213" s="48"/>
      <c r="AM213" s="224"/>
      <c r="AN213" s="50"/>
      <c r="AO213" s="48"/>
      <c r="AP213" s="48"/>
      <c r="AQ213" s="48"/>
      <c r="AR213" s="48"/>
      <c r="AS213" s="48"/>
      <c r="AT213" s="48"/>
      <c r="AU213" s="48"/>
      <c r="AV213" s="48"/>
      <c r="AW213" s="48"/>
      <c r="AX213" s="48"/>
      <c r="AY213" s="48"/>
      <c r="AZ213" s="48"/>
      <c r="BA213" s="48"/>
      <c r="BB213" s="48"/>
      <c r="BC213" s="48"/>
      <c r="BD213" s="48"/>
      <c r="BE213" s="48"/>
      <c r="BF213" s="48"/>
      <c r="BG213" s="49"/>
      <c r="BH213" s="49"/>
      <c r="BI213" s="49"/>
      <c r="BJ213" s="49"/>
      <c r="BK213" s="49"/>
      <c r="BL213" s="49"/>
      <c r="BM213" s="48"/>
      <c r="BN213" s="49"/>
      <c r="BO213" s="48"/>
      <c r="BP213" s="48"/>
      <c r="BQ213" s="48"/>
      <c r="BR213" s="48"/>
      <c r="BS213" s="48"/>
      <c r="BT213" s="48"/>
      <c r="BU213" s="48"/>
      <c r="BV213" s="48"/>
      <c r="BW213" s="143"/>
      <c r="BX213" s="143"/>
    </row>
    <row r="214" spans="1:76" s="10" customFormat="1" ht="13.5" customHeight="1" outlineLevel="1">
      <c r="A214" s="353"/>
      <c r="B214" s="50"/>
      <c r="C214" s="50"/>
      <c r="D214" s="48"/>
      <c r="E214" s="48"/>
      <c r="F214" s="48"/>
      <c r="G214" s="48"/>
      <c r="H214" s="48"/>
      <c r="I214" s="48"/>
      <c r="J214" s="48"/>
      <c r="K214" s="48"/>
      <c r="L214" s="48"/>
      <c r="M214" s="48"/>
      <c r="N214" s="48"/>
      <c r="O214" s="48"/>
      <c r="P214" s="48"/>
      <c r="Q214" s="48"/>
      <c r="R214" s="48"/>
      <c r="S214" s="48"/>
      <c r="T214" s="48"/>
      <c r="U214" s="48"/>
      <c r="V214" s="48"/>
      <c r="W214" s="49"/>
      <c r="X214" s="49"/>
      <c r="Y214" s="49"/>
      <c r="Z214" s="49"/>
      <c r="AA214" s="49"/>
      <c r="AB214" s="49"/>
      <c r="AC214" s="48"/>
      <c r="AD214" s="49"/>
      <c r="AE214" s="48"/>
      <c r="AF214" s="48"/>
      <c r="AG214" s="48"/>
      <c r="AH214" s="48"/>
      <c r="AI214" s="48"/>
      <c r="AJ214" s="48"/>
      <c r="AK214" s="48"/>
      <c r="AM214" s="224"/>
      <c r="AN214" s="50"/>
      <c r="AO214" s="48"/>
      <c r="AP214" s="48"/>
      <c r="AQ214" s="48"/>
      <c r="AR214" s="48"/>
      <c r="AS214" s="48"/>
      <c r="AT214" s="48"/>
      <c r="AU214" s="48"/>
      <c r="AV214" s="48"/>
      <c r="AW214" s="48"/>
      <c r="AX214" s="48"/>
      <c r="AY214" s="48"/>
      <c r="AZ214" s="48"/>
      <c r="BA214" s="48"/>
      <c r="BB214" s="48"/>
      <c r="BC214" s="48"/>
      <c r="BD214" s="48"/>
      <c r="BE214" s="48"/>
      <c r="BF214" s="48"/>
      <c r="BG214" s="49"/>
      <c r="BH214" s="49"/>
      <c r="BI214" s="49"/>
      <c r="BJ214" s="49"/>
      <c r="BK214" s="49"/>
      <c r="BL214" s="49"/>
      <c r="BM214" s="48"/>
      <c r="BN214" s="49"/>
      <c r="BO214" s="48"/>
      <c r="BP214" s="48"/>
      <c r="BQ214" s="48"/>
      <c r="BR214" s="48"/>
      <c r="BS214" s="48"/>
      <c r="BT214" s="48"/>
      <c r="BU214" s="48"/>
      <c r="BV214" s="48"/>
      <c r="BW214" s="143"/>
      <c r="BX214" s="143"/>
    </row>
    <row r="215" spans="1:76" s="10" customFormat="1" ht="13.5" customHeight="1" outlineLevel="1">
      <c r="A215" s="353"/>
      <c r="B215" s="50"/>
      <c r="C215" s="50"/>
      <c r="D215" s="48"/>
      <c r="E215" s="48"/>
      <c r="F215" s="48"/>
      <c r="G215" s="48"/>
      <c r="H215" s="48"/>
      <c r="I215" s="48"/>
      <c r="J215" s="48"/>
      <c r="K215" s="48"/>
      <c r="L215" s="48"/>
      <c r="M215" s="48"/>
      <c r="N215" s="48"/>
      <c r="O215" s="48"/>
      <c r="P215" s="48"/>
      <c r="Q215" s="48"/>
      <c r="R215" s="48"/>
      <c r="S215" s="48"/>
      <c r="T215" s="48"/>
      <c r="U215" s="48"/>
      <c r="V215" s="48"/>
      <c r="W215" s="49"/>
      <c r="X215" s="49"/>
      <c r="Y215" s="49"/>
      <c r="Z215" s="49"/>
      <c r="AA215" s="49"/>
      <c r="AB215" s="49"/>
      <c r="AC215" s="48"/>
      <c r="AD215" s="49"/>
      <c r="AE215" s="48"/>
      <c r="AF215" s="48"/>
      <c r="AG215" s="48"/>
      <c r="AH215" s="48"/>
      <c r="AI215" s="48"/>
      <c r="AJ215" s="48"/>
      <c r="AK215" s="48"/>
      <c r="AM215" s="224"/>
      <c r="AN215" s="50"/>
      <c r="AO215" s="48"/>
      <c r="AP215" s="48"/>
      <c r="AQ215" s="48"/>
      <c r="AR215" s="48"/>
      <c r="AS215" s="48"/>
      <c r="AT215" s="48"/>
      <c r="AU215" s="48"/>
      <c r="AV215" s="48"/>
      <c r="AW215" s="48"/>
      <c r="AX215" s="48"/>
      <c r="AY215" s="48"/>
      <c r="AZ215" s="48"/>
      <c r="BA215" s="48"/>
      <c r="BB215" s="48"/>
      <c r="BC215" s="48"/>
      <c r="BD215" s="48"/>
      <c r="BE215" s="48"/>
      <c r="BF215" s="48"/>
      <c r="BG215" s="49"/>
      <c r="BH215" s="49"/>
      <c r="BI215" s="49"/>
      <c r="BJ215" s="49"/>
      <c r="BK215" s="49"/>
      <c r="BL215" s="49"/>
      <c r="BM215" s="48"/>
      <c r="BN215" s="49"/>
      <c r="BO215" s="48"/>
      <c r="BP215" s="48"/>
      <c r="BQ215" s="48"/>
      <c r="BR215" s="48"/>
      <c r="BS215" s="48"/>
      <c r="BT215" s="48"/>
      <c r="BU215" s="48"/>
      <c r="BV215" s="48"/>
      <c r="BW215" s="143"/>
      <c r="BX215" s="143"/>
    </row>
    <row r="216" spans="1:76" s="10" customFormat="1" ht="15" outlineLevel="1">
      <c r="A216" s="352"/>
      <c r="B216" s="50"/>
      <c r="C216" s="50"/>
      <c r="D216" s="354" t="str">
        <f>'Danh mục'!B13</f>
        <v>Hoàng Thị Hồng</v>
      </c>
      <c r="F216" s="354"/>
      <c r="H216" s="55"/>
      <c r="I216" s="354"/>
      <c r="J216" s="354"/>
      <c r="K216" s="354"/>
      <c r="L216" s="354"/>
      <c r="M216" s="354"/>
      <c r="N216" s="354"/>
      <c r="O216" s="55" t="str">
        <f>'Danh mục'!B12</f>
        <v>Trần Thị Hồng Mến</v>
      </c>
      <c r="Q216" s="354"/>
      <c r="R216" s="354"/>
      <c r="S216" s="354"/>
      <c r="T216" s="55"/>
      <c r="U216" s="354"/>
      <c r="V216" s="354"/>
      <c r="W216" s="56"/>
      <c r="X216" s="56"/>
      <c r="Y216" s="56"/>
      <c r="Z216" s="56"/>
      <c r="AA216" s="56"/>
      <c r="AB216" s="54" t="str">
        <f>'Danh mục'!B11</f>
        <v>Hoàng Hữu Tuấn</v>
      </c>
      <c r="AC216" s="354"/>
      <c r="AD216" s="54" t="str">
        <f>'Danh mục'!$B$11</f>
        <v>Hoàng Hữu Tuấn</v>
      </c>
      <c r="AE216" s="354"/>
      <c r="AF216" s="354"/>
      <c r="AG216" s="354"/>
      <c r="AH216" s="354"/>
      <c r="AI216" s="354"/>
      <c r="AJ216" s="354"/>
      <c r="AK216" s="354"/>
      <c r="AL216" s="121"/>
      <c r="AM216" s="224"/>
      <c r="AN216" s="50"/>
      <c r="AO216" s="48"/>
      <c r="AP216" s="48"/>
      <c r="AQ216" s="48"/>
      <c r="AR216" s="48"/>
      <c r="AS216" s="52" t="str">
        <f>'Danh mục'!$D$13</f>
        <v>Prepared by</v>
      </c>
      <c r="AT216" s="48"/>
      <c r="AU216" s="48"/>
      <c r="AV216" s="48"/>
      <c r="AW216" s="48"/>
      <c r="AX216" s="48"/>
      <c r="AY216" s="48"/>
      <c r="AZ216" s="48"/>
      <c r="BA216" s="48"/>
      <c r="BB216" s="48"/>
      <c r="BC216" s="48"/>
      <c r="BD216" s="52" t="str">
        <f>'Danh mục'!$D$12</f>
        <v>Name of Chief Acc</v>
      </c>
      <c r="BE216" s="48"/>
      <c r="BF216" s="48"/>
      <c r="BG216" s="49"/>
      <c r="BH216" s="49"/>
      <c r="BI216" s="49"/>
      <c r="BJ216" s="49"/>
      <c r="BK216" s="49"/>
      <c r="BL216" s="49"/>
      <c r="BM216" s="48"/>
      <c r="BN216" s="51" t="str">
        <f>'Danh mục'!$D$11</f>
        <v>Name of Director</v>
      </c>
      <c r="BO216" s="48"/>
      <c r="BP216" s="48"/>
      <c r="BQ216" s="48"/>
      <c r="BR216" s="48"/>
      <c r="BS216" s="48"/>
      <c r="BT216" s="48"/>
      <c r="BU216" s="48"/>
      <c r="BV216" s="48"/>
      <c r="BW216" s="143"/>
      <c r="BX216" s="143"/>
    </row>
    <row r="217" spans="1:76" s="10" customFormat="1" ht="15" hidden="1">
      <c r="A217" s="353"/>
      <c r="B217" s="38"/>
      <c r="C217" s="38"/>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M217" s="38"/>
      <c r="AN217" s="38"/>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143"/>
      <c r="BX217" s="143"/>
    </row>
    <row r="218" spans="1:74" ht="18.75" outlineLevel="1">
      <c r="A218" s="361"/>
      <c r="B218" s="226" t="s">
        <v>1382</v>
      </c>
      <c r="C218" s="155"/>
      <c r="D218" s="153"/>
      <c r="E218" s="153"/>
      <c r="F218" s="153"/>
      <c r="G218" s="153"/>
      <c r="H218" s="153"/>
      <c r="I218" s="153"/>
      <c r="J218" s="153"/>
      <c r="K218" s="153"/>
      <c r="L218" s="153"/>
      <c r="M218" s="153"/>
      <c r="N218" s="153"/>
      <c r="O218" s="153"/>
      <c r="P218" s="153"/>
      <c r="Q218" s="153"/>
      <c r="R218" s="153"/>
      <c r="S218" s="153"/>
      <c r="T218" s="153"/>
      <c r="U218" s="153"/>
      <c r="V218" s="153"/>
      <c r="W218" s="154"/>
      <c r="X218" s="154"/>
      <c r="Y218" s="154"/>
      <c r="Z218" s="154"/>
      <c r="AA218" s="154"/>
      <c r="AB218" s="154"/>
      <c r="AC218" s="153"/>
      <c r="AD218" s="154"/>
      <c r="AE218" s="153"/>
      <c r="AF218" s="153"/>
      <c r="AG218" s="153"/>
      <c r="AH218" s="153"/>
      <c r="AI218" s="153"/>
      <c r="AJ218" s="153"/>
      <c r="AK218" s="153"/>
      <c r="AM218" s="226" t="s">
        <v>508</v>
      </c>
      <c r="AN218" s="155"/>
      <c r="AO218" s="153"/>
      <c r="AP218" s="153"/>
      <c r="AQ218" s="153"/>
      <c r="AR218" s="153"/>
      <c r="AS218" s="153"/>
      <c r="AT218" s="153"/>
      <c r="AU218" s="153"/>
      <c r="AV218" s="153"/>
      <c r="AW218" s="153"/>
      <c r="AX218" s="153"/>
      <c r="AY218" s="153"/>
      <c r="AZ218" s="153"/>
      <c r="BA218" s="153"/>
      <c r="BB218" s="153"/>
      <c r="BC218" s="153"/>
      <c r="BD218" s="153"/>
      <c r="BE218" s="153"/>
      <c r="BF218" s="153"/>
      <c r="BG218" s="154"/>
      <c r="BH218" s="154"/>
      <c r="BI218" s="154"/>
      <c r="BJ218" s="154"/>
      <c r="BK218" s="154"/>
      <c r="BL218" s="154"/>
      <c r="BM218" s="153"/>
      <c r="BN218" s="154"/>
      <c r="BO218" s="153"/>
      <c r="BP218" s="153"/>
      <c r="BQ218" s="153"/>
      <c r="BR218" s="153"/>
      <c r="BS218" s="153"/>
      <c r="BT218" s="153"/>
      <c r="BU218" s="153"/>
      <c r="BV218" s="153"/>
    </row>
    <row r="219" spans="1:74" ht="15" outlineLevel="1">
      <c r="A219" s="361"/>
      <c r="B219" s="156" t="s">
        <v>1081</v>
      </c>
      <c r="C219" s="155"/>
      <c r="D219" s="153"/>
      <c r="E219" s="153"/>
      <c r="F219" s="153"/>
      <c r="G219" s="153"/>
      <c r="H219" s="153"/>
      <c r="I219" s="153"/>
      <c r="J219" s="153"/>
      <c r="K219" s="153"/>
      <c r="L219" s="153"/>
      <c r="M219" s="153"/>
      <c r="N219" s="153"/>
      <c r="O219" s="153"/>
      <c r="P219" s="153"/>
      <c r="Q219" s="153"/>
      <c r="R219" s="153"/>
      <c r="S219" s="153"/>
      <c r="T219" s="153"/>
      <c r="U219" s="153"/>
      <c r="V219" s="153"/>
      <c r="W219" s="154"/>
      <c r="X219" s="154"/>
      <c r="Y219" s="154"/>
      <c r="Z219" s="154"/>
      <c r="AA219" s="154"/>
      <c r="AB219" s="154"/>
      <c r="AC219" s="153"/>
      <c r="AD219" s="154"/>
      <c r="AE219" s="153"/>
      <c r="AF219" s="153"/>
      <c r="AG219" s="153"/>
      <c r="AH219" s="153"/>
      <c r="AI219" s="153"/>
      <c r="AJ219" s="153"/>
      <c r="AK219" s="153"/>
      <c r="AM219" s="156" t="s">
        <v>509</v>
      </c>
      <c r="AN219" s="155"/>
      <c r="AO219" s="153"/>
      <c r="AP219" s="153"/>
      <c r="AQ219" s="153"/>
      <c r="AR219" s="153"/>
      <c r="AS219" s="153"/>
      <c r="AT219" s="153"/>
      <c r="AU219" s="153"/>
      <c r="AV219" s="153"/>
      <c r="AW219" s="153"/>
      <c r="AX219" s="153"/>
      <c r="AY219" s="153"/>
      <c r="AZ219" s="153"/>
      <c r="BA219" s="153"/>
      <c r="BB219" s="153"/>
      <c r="BC219" s="153"/>
      <c r="BD219" s="153"/>
      <c r="BE219" s="153"/>
      <c r="BF219" s="153"/>
      <c r="BG219" s="154"/>
      <c r="BH219" s="154"/>
      <c r="BI219" s="154"/>
      <c r="BJ219" s="154"/>
      <c r="BK219" s="154"/>
      <c r="BL219" s="154"/>
      <c r="BM219" s="153"/>
      <c r="BN219" s="154"/>
      <c r="BO219" s="153"/>
      <c r="BP219" s="153"/>
      <c r="BQ219" s="153"/>
      <c r="BR219" s="153"/>
      <c r="BS219" s="153"/>
      <c r="BT219" s="153"/>
      <c r="BU219" s="153"/>
      <c r="BV219" s="153"/>
    </row>
    <row r="220" spans="1:74" ht="15" outlineLevel="1">
      <c r="A220" s="361"/>
      <c r="B220" s="73" t="str">
        <f>'Danh mục'!B7</f>
        <v>Cho kỳ kế toán từ ngày 01/01/2014 đến ngày 30/06/2014</v>
      </c>
      <c r="C220" s="155"/>
      <c r="D220" s="153"/>
      <c r="E220" s="153"/>
      <c r="F220" s="153"/>
      <c r="G220" s="153"/>
      <c r="H220" s="153"/>
      <c r="I220" s="153"/>
      <c r="J220" s="153"/>
      <c r="K220" s="153"/>
      <c r="L220" s="153"/>
      <c r="M220" s="153"/>
      <c r="N220" s="153"/>
      <c r="O220" s="153"/>
      <c r="P220" s="153"/>
      <c r="Q220" s="153"/>
      <c r="R220" s="153"/>
      <c r="S220" s="153"/>
      <c r="T220" s="153"/>
      <c r="U220" s="153"/>
      <c r="V220" s="153"/>
      <c r="W220" s="154"/>
      <c r="X220" s="154"/>
      <c r="Y220" s="154"/>
      <c r="Z220" s="154"/>
      <c r="AA220" s="154"/>
      <c r="AB220" s="154"/>
      <c r="AC220" s="153"/>
      <c r="AD220" s="154"/>
      <c r="AE220" s="153"/>
      <c r="AF220" s="153"/>
      <c r="AG220" s="153"/>
      <c r="AH220" s="153"/>
      <c r="AI220" s="153"/>
      <c r="AJ220" s="153"/>
      <c r="AK220" s="153"/>
      <c r="AM220" s="73">
        <v>0</v>
      </c>
      <c r="AN220" s="155"/>
      <c r="AO220" s="153"/>
      <c r="AP220" s="153"/>
      <c r="AQ220" s="153"/>
      <c r="AR220" s="153"/>
      <c r="AS220" s="153"/>
      <c r="AT220" s="153"/>
      <c r="AU220" s="153"/>
      <c r="AV220" s="153"/>
      <c r="AW220" s="153"/>
      <c r="AX220" s="153"/>
      <c r="AY220" s="153"/>
      <c r="AZ220" s="153"/>
      <c r="BA220" s="153"/>
      <c r="BB220" s="153"/>
      <c r="BC220" s="153"/>
      <c r="BD220" s="153"/>
      <c r="BE220" s="153"/>
      <c r="BF220" s="153"/>
      <c r="BG220" s="154"/>
      <c r="BH220" s="154"/>
      <c r="BI220" s="154"/>
      <c r="BJ220" s="154"/>
      <c r="BK220" s="154"/>
      <c r="BL220" s="154"/>
      <c r="BM220" s="153"/>
      <c r="BN220" s="154"/>
      <c r="BO220" s="153"/>
      <c r="BP220" s="153"/>
      <c r="BQ220" s="153"/>
      <c r="BR220" s="153"/>
      <c r="BS220" s="153"/>
      <c r="BT220" s="153"/>
      <c r="BU220" s="153"/>
      <c r="BV220" s="153"/>
    </row>
    <row r="221" spans="1:37" ht="15" customHeight="1" outlineLevel="1">
      <c r="A221" s="361"/>
      <c r="W221" s="817"/>
      <c r="X221" s="817"/>
      <c r="Y221" s="817"/>
      <c r="Z221" s="817"/>
      <c r="AK221" s="374" t="s">
        <v>1034</v>
      </c>
    </row>
    <row r="222" spans="1:37" ht="15" customHeight="1" outlineLevel="1">
      <c r="A222" s="1169" t="s">
        <v>955</v>
      </c>
      <c r="B222" s="364"/>
      <c r="C222" s="364"/>
      <c r="D222" s="364"/>
      <c r="E222" s="364"/>
      <c r="F222" s="364"/>
      <c r="G222" s="1169" t="s">
        <v>972</v>
      </c>
      <c r="H222" s="1169"/>
      <c r="I222" s="1169"/>
      <c r="J222" s="353"/>
      <c r="K222" s="353"/>
      <c r="L222" s="353"/>
      <c r="M222" s="353"/>
      <c r="N222" s="353"/>
      <c r="O222" s="353"/>
      <c r="P222" s="353"/>
      <c r="Q222" s="353"/>
      <c r="R222" s="353"/>
      <c r="S222" s="1173" t="s">
        <v>955</v>
      </c>
      <c r="T222" s="1173"/>
      <c r="U222" s="1173"/>
      <c r="W222" s="817"/>
      <c r="X222" s="1174" t="s">
        <v>1033</v>
      </c>
      <c r="Y222" s="1174"/>
      <c r="Z222" s="1174"/>
      <c r="AB222" s="352"/>
      <c r="AC222" s="352"/>
      <c r="AD222" s="352"/>
      <c r="AE222" s="352"/>
      <c r="AF222" s="352"/>
      <c r="AG222" s="352"/>
      <c r="AH222" s="352"/>
      <c r="AI222" s="352"/>
      <c r="AJ222" s="352"/>
      <c r="AK222" s="352"/>
    </row>
    <row r="223" spans="1:77" ht="15" outlineLevel="1">
      <c r="A223" s="1169"/>
      <c r="B223" s="748"/>
      <c r="C223" s="749"/>
      <c r="D223" s="750"/>
      <c r="E223" s="749"/>
      <c r="F223" s="751"/>
      <c r="G223" s="1169"/>
      <c r="H223" s="1169"/>
      <c r="I223" s="1169"/>
      <c r="J223" s="749"/>
      <c r="K223" s="749"/>
      <c r="L223" s="749"/>
      <c r="M223" s="749"/>
      <c r="N223" s="749"/>
      <c r="O223" s="749"/>
      <c r="P223" s="749"/>
      <c r="Q223" s="749"/>
      <c r="R223" s="749"/>
      <c r="S223" s="1173"/>
      <c r="T223" s="1173"/>
      <c r="U223" s="1173"/>
      <c r="W223" s="817"/>
      <c r="X223" s="1174"/>
      <c r="Y223" s="1174"/>
      <c r="Z223" s="1174"/>
      <c r="AA223" s="1171" t="str">
        <f>'Danh mục'!B18</f>
        <v>Kỳ này</v>
      </c>
      <c r="AB223" s="1171"/>
      <c r="AC223" s="1171"/>
      <c r="AD223" s="1171"/>
      <c r="AF223" s="1171" t="str">
        <f>'Danh mục'!$B$20</f>
        <v>Kỳ trước</v>
      </c>
      <c r="AG223" s="1171"/>
      <c r="AH223" s="1171"/>
      <c r="AI223" s="1171"/>
      <c r="AJ223" s="1171"/>
      <c r="AK223" s="1171"/>
      <c r="AL223" s="394"/>
      <c r="AM223" s="152" t="s">
        <v>615</v>
      </c>
      <c r="AN223" s="145"/>
      <c r="AP223" s="66"/>
      <c r="BI223" s="1093">
        <v>0</v>
      </c>
      <c r="BJ223" s="1093"/>
      <c r="BK223" s="1093"/>
      <c r="BL223" s="1093"/>
      <c r="BM223" s="1093"/>
      <c r="BN223" s="1093"/>
      <c r="BP223" s="1093">
        <v>0</v>
      </c>
      <c r="BQ223" s="1093"/>
      <c r="BR223" s="1093"/>
      <c r="BS223" s="1093"/>
      <c r="BT223" s="1093"/>
      <c r="BU223" s="1093"/>
      <c r="BV223" s="151"/>
      <c r="BY223" s="47" t="s">
        <v>109</v>
      </c>
    </row>
    <row r="224" spans="1:74" ht="15" outlineLevel="1">
      <c r="A224" s="361"/>
      <c r="B224" s="145"/>
      <c r="C224" s="145"/>
      <c r="D224" s="361"/>
      <c r="E224" s="66"/>
      <c r="F224" s="361"/>
      <c r="G224" s="361"/>
      <c r="H224" s="361"/>
      <c r="I224" s="361"/>
      <c r="J224" s="361"/>
      <c r="K224" s="361"/>
      <c r="L224" s="361"/>
      <c r="M224" s="361"/>
      <c r="N224" s="361"/>
      <c r="O224" s="361"/>
      <c r="P224" s="361"/>
      <c r="Q224" s="361"/>
      <c r="R224" s="361"/>
      <c r="S224" s="361"/>
      <c r="T224" s="361"/>
      <c r="U224" s="361"/>
      <c r="V224" s="361"/>
      <c r="W224" s="398"/>
      <c r="X224" s="398"/>
      <c r="Y224" s="151"/>
      <c r="Z224" s="151"/>
      <c r="AA224" s="151"/>
      <c r="AB224" s="151"/>
      <c r="AC224" s="151"/>
      <c r="AD224" s="151"/>
      <c r="AE224" s="361"/>
      <c r="AF224" s="151"/>
      <c r="AG224" s="151"/>
      <c r="AH224" s="151"/>
      <c r="AI224" s="151"/>
      <c r="AJ224" s="151"/>
      <c r="AK224" s="151"/>
      <c r="AL224" s="394"/>
      <c r="AM224" s="145"/>
      <c r="AN224" s="145"/>
      <c r="AP224" s="66"/>
      <c r="BI224" s="151"/>
      <c r="BJ224" s="151"/>
      <c r="BK224" s="151"/>
      <c r="BL224" s="151"/>
      <c r="BM224" s="151"/>
      <c r="BN224" s="151"/>
      <c r="BP224" s="151"/>
      <c r="BQ224" s="151"/>
      <c r="BR224" s="151"/>
      <c r="BS224" s="151"/>
      <c r="BT224" s="151"/>
      <c r="BU224" s="151"/>
      <c r="BV224" s="151"/>
    </row>
    <row r="225" spans="1:74" ht="15" outlineLevel="1">
      <c r="A225" s="361"/>
      <c r="B225" s="146" t="s">
        <v>108</v>
      </c>
      <c r="C225" s="145"/>
      <c r="D225" s="361"/>
      <c r="E225" s="66"/>
      <c r="F225" s="361"/>
      <c r="G225" s="361"/>
      <c r="H225" s="361"/>
      <c r="I225" s="361"/>
      <c r="J225" s="361"/>
      <c r="K225" s="361"/>
      <c r="L225" s="361"/>
      <c r="M225" s="361"/>
      <c r="N225" s="361"/>
      <c r="O225" s="361"/>
      <c r="P225" s="361"/>
      <c r="Q225" s="361"/>
      <c r="R225" s="361"/>
      <c r="S225" s="361"/>
      <c r="T225" s="361"/>
      <c r="U225" s="361"/>
      <c r="V225" s="361"/>
      <c r="W225" s="398"/>
      <c r="X225" s="398"/>
      <c r="Y225" s="1104"/>
      <c r="Z225" s="1104"/>
      <c r="AA225" s="1104"/>
      <c r="AB225" s="1104"/>
      <c r="AC225" s="1104"/>
      <c r="AD225" s="1104"/>
      <c r="AE225" s="419"/>
      <c r="AF225" s="1167"/>
      <c r="AG225" s="1167"/>
      <c r="AH225" s="1167"/>
      <c r="AI225" s="1167"/>
      <c r="AJ225" s="1167"/>
      <c r="AK225" s="1167"/>
      <c r="AL225" s="394"/>
      <c r="AM225" s="146" t="s">
        <v>616</v>
      </c>
      <c r="AN225" s="145"/>
      <c r="AP225" s="66"/>
      <c r="BI225" s="1155">
        <f>SUBTOTAL(9,BI226:BI232)</f>
        <v>0</v>
      </c>
      <c r="BJ225" s="1155"/>
      <c r="BK225" s="1155"/>
      <c r="BL225" s="1155"/>
      <c r="BM225" s="1155"/>
      <c r="BN225" s="1155"/>
      <c r="BP225" s="1156">
        <f>SUBTOTAL(9,BP226:BP232)</f>
        <v>0</v>
      </c>
      <c r="BQ225" s="1156"/>
      <c r="BR225" s="1156"/>
      <c r="BS225" s="1156"/>
      <c r="BT225" s="1156"/>
      <c r="BU225" s="1156"/>
      <c r="BV225" s="316"/>
    </row>
    <row r="226" spans="1:74" ht="15" outlineLevel="1">
      <c r="A226" s="399" t="s">
        <v>58</v>
      </c>
      <c r="B226" s="400" t="s">
        <v>136</v>
      </c>
      <c r="C226" s="148" t="s">
        <v>107</v>
      </c>
      <c r="D226" s="361"/>
      <c r="E226" s="147"/>
      <c r="F226" s="361"/>
      <c r="G226" s="361"/>
      <c r="H226" s="361"/>
      <c r="I226" s="361"/>
      <c r="J226" s="361"/>
      <c r="K226" s="361"/>
      <c r="L226" s="361"/>
      <c r="M226" s="361"/>
      <c r="N226" s="361"/>
      <c r="O226" s="361"/>
      <c r="P226" s="361"/>
      <c r="Q226" s="361"/>
      <c r="R226" s="361"/>
      <c r="S226" s="361"/>
      <c r="T226" s="361"/>
      <c r="U226" s="813" t="s">
        <v>58</v>
      </c>
      <c r="V226" s="361"/>
      <c r="W226" s="398"/>
      <c r="X226" s="398"/>
      <c r="Y226" s="1106">
        <v>25646188655</v>
      </c>
      <c r="Z226" s="1106"/>
      <c r="AA226" s="1106"/>
      <c r="AB226" s="1106"/>
      <c r="AC226" s="1106"/>
      <c r="AD226" s="1106"/>
      <c r="AE226" s="419"/>
      <c r="AF226" s="1106">
        <v>19707254869</v>
      </c>
      <c r="AG226" s="1106"/>
      <c r="AH226" s="1106"/>
      <c r="AI226" s="1106"/>
      <c r="AJ226" s="1106"/>
      <c r="AK226" s="1106"/>
      <c r="AL226" s="419"/>
      <c r="AM226" s="228" t="s">
        <v>136</v>
      </c>
      <c r="AN226" s="324" t="s">
        <v>617</v>
      </c>
      <c r="AP226" s="147"/>
      <c r="BI226" s="1151"/>
      <c r="BJ226" s="1151"/>
      <c r="BK226" s="1151"/>
      <c r="BL226" s="1151"/>
      <c r="BM226" s="1151"/>
      <c r="BN226" s="1151"/>
      <c r="BP226" s="1152">
        <f>SUM(BX228:BZ228)</f>
        <v>0</v>
      </c>
      <c r="BQ226" s="1152"/>
      <c r="BR226" s="1152"/>
      <c r="BS226" s="1152"/>
      <c r="BT226" s="1152"/>
      <c r="BU226" s="1152"/>
      <c r="BV226" s="317"/>
    </row>
    <row r="227" spans="1:74" ht="15" outlineLevel="1">
      <c r="A227" s="399" t="s">
        <v>1069</v>
      </c>
      <c r="B227" s="400" t="s">
        <v>135</v>
      </c>
      <c r="C227" s="148" t="s">
        <v>106</v>
      </c>
      <c r="D227" s="361"/>
      <c r="E227" s="147"/>
      <c r="F227" s="361"/>
      <c r="G227" s="361"/>
      <c r="H227" s="361"/>
      <c r="I227" s="361"/>
      <c r="J227" s="361"/>
      <c r="K227" s="361"/>
      <c r="L227" s="361"/>
      <c r="M227" s="361"/>
      <c r="N227" s="361"/>
      <c r="O227" s="361"/>
      <c r="P227" s="361"/>
      <c r="Q227" s="361"/>
      <c r="R227" s="361"/>
      <c r="S227" s="361"/>
      <c r="T227" s="361"/>
      <c r="U227" s="813" t="s">
        <v>1069</v>
      </c>
      <c r="V227" s="361"/>
      <c r="W227" s="398"/>
      <c r="X227" s="398"/>
      <c r="Y227" s="1106">
        <v>-22296346034</v>
      </c>
      <c r="Z227" s="1106"/>
      <c r="AA227" s="1106"/>
      <c r="AB227" s="1106"/>
      <c r="AC227" s="1106"/>
      <c r="AD227" s="1106"/>
      <c r="AE227" s="419"/>
      <c r="AF227" s="1106">
        <v>-20072986653</v>
      </c>
      <c r="AG227" s="1106"/>
      <c r="AH227" s="1106"/>
      <c r="AI227" s="1106"/>
      <c r="AJ227" s="1106"/>
      <c r="AK227" s="1106"/>
      <c r="AL227" s="419"/>
      <c r="AM227" s="228" t="s">
        <v>135</v>
      </c>
      <c r="AN227" s="324" t="s">
        <v>618</v>
      </c>
      <c r="AP227" s="147"/>
      <c r="BI227" s="1151"/>
      <c r="BJ227" s="1151"/>
      <c r="BK227" s="1151"/>
      <c r="BL227" s="1151"/>
      <c r="BM227" s="1151"/>
      <c r="BN227" s="1151"/>
      <c r="BP227" s="1152">
        <f>-SUM(BX229:BZ229)</f>
        <v>0</v>
      </c>
      <c r="BQ227" s="1152"/>
      <c r="BR227" s="1152"/>
      <c r="BS227" s="1152"/>
      <c r="BT227" s="1152"/>
      <c r="BU227" s="1152"/>
      <c r="BV227" s="317"/>
    </row>
    <row r="228" spans="1:74" ht="15" outlineLevel="1">
      <c r="A228" s="399" t="s">
        <v>57</v>
      </c>
      <c r="B228" s="400" t="s">
        <v>134</v>
      </c>
      <c r="C228" s="148" t="s">
        <v>105</v>
      </c>
      <c r="D228" s="361"/>
      <c r="E228" s="147"/>
      <c r="F228" s="361"/>
      <c r="G228" s="361"/>
      <c r="H228" s="361"/>
      <c r="I228" s="361"/>
      <c r="J228" s="361"/>
      <c r="K228" s="361"/>
      <c r="L228" s="361"/>
      <c r="M228" s="361"/>
      <c r="N228" s="361"/>
      <c r="O228" s="361"/>
      <c r="P228" s="361"/>
      <c r="Q228" s="361"/>
      <c r="R228" s="361"/>
      <c r="S228" s="361"/>
      <c r="T228" s="361"/>
      <c r="U228" s="813" t="s">
        <v>57</v>
      </c>
      <c r="V228" s="361"/>
      <c r="W228" s="398"/>
      <c r="X228" s="398"/>
      <c r="Y228" s="1106">
        <v>-3097754054</v>
      </c>
      <c r="Z228" s="1106"/>
      <c r="AA228" s="1106"/>
      <c r="AB228" s="1106"/>
      <c r="AC228" s="1106"/>
      <c r="AD228" s="1106"/>
      <c r="AE228" s="419"/>
      <c r="AF228" s="1106">
        <v>-4452538000</v>
      </c>
      <c r="AG228" s="1106"/>
      <c r="AH228" s="1106"/>
      <c r="AI228" s="1106"/>
      <c r="AJ228" s="1106"/>
      <c r="AK228" s="1106"/>
      <c r="AL228" s="419"/>
      <c r="AM228" s="228" t="s">
        <v>134</v>
      </c>
      <c r="AN228" s="148" t="s">
        <v>619</v>
      </c>
      <c r="AP228" s="147"/>
      <c r="BI228" s="1151"/>
      <c r="BJ228" s="1151"/>
      <c r="BK228" s="1151"/>
      <c r="BL228" s="1151"/>
      <c r="BM228" s="1151"/>
      <c r="BN228" s="1151"/>
      <c r="BP228" s="1152">
        <f>-SUM(BX230:BZ230)</f>
        <v>0</v>
      </c>
      <c r="BQ228" s="1152"/>
      <c r="BR228" s="1152"/>
      <c r="BS228" s="1152"/>
      <c r="BT228" s="1152"/>
      <c r="BU228" s="1152"/>
      <c r="BV228" s="317"/>
    </row>
    <row r="229" spans="1:74" ht="15" outlineLevel="1">
      <c r="A229" s="399" t="s">
        <v>737</v>
      </c>
      <c r="B229" s="400" t="s">
        <v>133</v>
      </c>
      <c r="C229" s="148" t="s">
        <v>104</v>
      </c>
      <c r="D229" s="361"/>
      <c r="E229" s="147"/>
      <c r="F229" s="361"/>
      <c r="G229" s="361"/>
      <c r="H229" s="361"/>
      <c r="I229" s="361"/>
      <c r="J229" s="361"/>
      <c r="K229" s="361"/>
      <c r="L229" s="361"/>
      <c r="M229" s="361"/>
      <c r="N229" s="361"/>
      <c r="O229" s="361"/>
      <c r="P229" s="361"/>
      <c r="Q229" s="361"/>
      <c r="R229" s="361"/>
      <c r="S229" s="361"/>
      <c r="T229" s="361"/>
      <c r="U229" s="813" t="s">
        <v>737</v>
      </c>
      <c r="V229" s="361"/>
      <c r="W229" s="398"/>
      <c r="X229" s="398"/>
      <c r="Y229" s="1106">
        <v>-147806960</v>
      </c>
      <c r="Z229" s="1106"/>
      <c r="AA229" s="1106"/>
      <c r="AB229" s="1106"/>
      <c r="AC229" s="1106"/>
      <c r="AD229" s="1106"/>
      <c r="AE229" s="419"/>
      <c r="AF229" s="1106">
        <v>-316095818</v>
      </c>
      <c r="AG229" s="1106"/>
      <c r="AH229" s="1106"/>
      <c r="AI229" s="1106"/>
      <c r="AJ229" s="1106"/>
      <c r="AK229" s="1106"/>
      <c r="AL229" s="419"/>
      <c r="AM229" s="228" t="s">
        <v>133</v>
      </c>
      <c r="AN229" s="148" t="s">
        <v>620</v>
      </c>
      <c r="AP229" s="147"/>
      <c r="BI229" s="1151"/>
      <c r="BJ229" s="1151"/>
      <c r="BK229" s="1151"/>
      <c r="BL229" s="1151"/>
      <c r="BM229" s="1151"/>
      <c r="BN229" s="1151"/>
      <c r="BP229" s="1152">
        <f>-SUM(BX231:BZ231)</f>
        <v>0</v>
      </c>
      <c r="BQ229" s="1152"/>
      <c r="BR229" s="1152"/>
      <c r="BS229" s="1152"/>
      <c r="BT229" s="1152"/>
      <c r="BU229" s="1152"/>
      <c r="BV229" s="317"/>
    </row>
    <row r="230" spans="1:74" ht="15" outlineLevel="1">
      <c r="A230" s="399" t="s">
        <v>738</v>
      </c>
      <c r="B230" s="400" t="s">
        <v>229</v>
      </c>
      <c r="C230" s="148" t="s">
        <v>228</v>
      </c>
      <c r="D230" s="361"/>
      <c r="E230" s="147"/>
      <c r="F230" s="361"/>
      <c r="G230" s="361"/>
      <c r="H230" s="361"/>
      <c r="I230" s="361"/>
      <c r="J230" s="361"/>
      <c r="K230" s="361"/>
      <c r="L230" s="361"/>
      <c r="M230" s="361"/>
      <c r="N230" s="361"/>
      <c r="O230" s="361"/>
      <c r="P230" s="361"/>
      <c r="Q230" s="361"/>
      <c r="R230" s="361"/>
      <c r="S230" s="361"/>
      <c r="T230" s="361"/>
      <c r="U230" s="813" t="s">
        <v>738</v>
      </c>
      <c r="V230" s="361"/>
      <c r="W230" s="398"/>
      <c r="X230" s="398"/>
      <c r="Y230" s="1106">
        <v>-46433317</v>
      </c>
      <c r="Z230" s="1106"/>
      <c r="AA230" s="1106"/>
      <c r="AB230" s="1106"/>
      <c r="AC230" s="1106"/>
      <c r="AD230" s="1106"/>
      <c r="AE230" s="419"/>
      <c r="AF230" s="1106">
        <v>-200000000</v>
      </c>
      <c r="AG230" s="1106"/>
      <c r="AH230" s="1106"/>
      <c r="AI230" s="1106"/>
      <c r="AJ230" s="1106"/>
      <c r="AK230" s="1106"/>
      <c r="AL230" s="419"/>
      <c r="AM230" s="228" t="s">
        <v>229</v>
      </c>
      <c r="AN230" s="148" t="s">
        <v>621</v>
      </c>
      <c r="AP230" s="147"/>
      <c r="BI230" s="1151"/>
      <c r="BJ230" s="1151"/>
      <c r="BK230" s="1151"/>
      <c r="BL230" s="1151"/>
      <c r="BM230" s="1151"/>
      <c r="BN230" s="1151"/>
      <c r="BP230" s="1152">
        <f>-SUM(BX232:BZ232)</f>
        <v>0</v>
      </c>
      <c r="BQ230" s="1152"/>
      <c r="BR230" s="1152"/>
      <c r="BS230" s="1152"/>
      <c r="BT230" s="1152"/>
      <c r="BU230" s="1152"/>
      <c r="BV230" s="317"/>
    </row>
    <row r="231" spans="1:74" ht="15" outlineLevel="1">
      <c r="A231" s="399" t="s">
        <v>739</v>
      </c>
      <c r="B231" s="400" t="s">
        <v>230</v>
      </c>
      <c r="C231" s="148" t="s">
        <v>103</v>
      </c>
      <c r="D231" s="361"/>
      <c r="E231" s="147"/>
      <c r="F231" s="361"/>
      <c r="G231" s="361"/>
      <c r="H231" s="361"/>
      <c r="I231" s="361"/>
      <c r="J231" s="361"/>
      <c r="K231" s="361"/>
      <c r="L231" s="361"/>
      <c r="M231" s="361"/>
      <c r="N231" s="361"/>
      <c r="O231" s="361"/>
      <c r="P231" s="361"/>
      <c r="Q231" s="361"/>
      <c r="R231" s="361"/>
      <c r="S231" s="361"/>
      <c r="T231" s="361"/>
      <c r="U231" s="813" t="s">
        <v>739</v>
      </c>
      <c r="V231" s="361"/>
      <c r="W231" s="398"/>
      <c r="X231" s="398"/>
      <c r="Y231" s="1106">
        <v>102450505</v>
      </c>
      <c r="Z231" s="1106"/>
      <c r="AA231" s="1106"/>
      <c r="AB231" s="1106"/>
      <c r="AC231" s="1106"/>
      <c r="AD231" s="1106"/>
      <c r="AE231" s="419"/>
      <c r="AF231" s="1106">
        <v>2005658202</v>
      </c>
      <c r="AG231" s="1106"/>
      <c r="AH231" s="1106"/>
      <c r="AI231" s="1106"/>
      <c r="AJ231" s="1106"/>
      <c r="AK231" s="1106"/>
      <c r="AL231" s="419"/>
      <c r="AM231" s="228" t="s">
        <v>230</v>
      </c>
      <c r="AN231" s="148" t="s">
        <v>622</v>
      </c>
      <c r="AP231" s="147"/>
      <c r="BI231" s="1151"/>
      <c r="BJ231" s="1151"/>
      <c r="BK231" s="1151"/>
      <c r="BL231" s="1151"/>
      <c r="BM231" s="1151"/>
      <c r="BN231" s="1151"/>
      <c r="BP231" s="1152">
        <f>SUM(BX234:BZ234)</f>
        <v>0</v>
      </c>
      <c r="BQ231" s="1152"/>
      <c r="BR231" s="1152"/>
      <c r="BS231" s="1152"/>
      <c r="BT231" s="1152"/>
      <c r="BU231" s="1152"/>
      <c r="BV231" s="317"/>
    </row>
    <row r="232" spans="1:74" ht="15" outlineLevel="1">
      <c r="A232" s="399" t="s">
        <v>740</v>
      </c>
      <c r="B232" s="400" t="s">
        <v>231</v>
      </c>
      <c r="C232" s="148" t="s">
        <v>102</v>
      </c>
      <c r="D232" s="361"/>
      <c r="E232" s="147"/>
      <c r="F232" s="361"/>
      <c r="G232" s="361"/>
      <c r="H232" s="361"/>
      <c r="I232" s="361"/>
      <c r="J232" s="361"/>
      <c r="K232" s="361"/>
      <c r="L232" s="361"/>
      <c r="M232" s="361"/>
      <c r="N232" s="361"/>
      <c r="O232" s="361"/>
      <c r="P232" s="361"/>
      <c r="Q232" s="361"/>
      <c r="R232" s="361"/>
      <c r="S232" s="361"/>
      <c r="T232" s="361"/>
      <c r="U232" s="813" t="s">
        <v>740</v>
      </c>
      <c r="V232" s="361"/>
      <c r="W232" s="398"/>
      <c r="X232" s="398"/>
      <c r="Y232" s="1106">
        <v>-1425836949</v>
      </c>
      <c r="Z232" s="1106"/>
      <c r="AA232" s="1106"/>
      <c r="AB232" s="1106"/>
      <c r="AC232" s="1106"/>
      <c r="AD232" s="1106"/>
      <c r="AE232" s="419"/>
      <c r="AF232" s="1106">
        <v>-442167500</v>
      </c>
      <c r="AG232" s="1106"/>
      <c r="AH232" s="1106"/>
      <c r="AI232" s="1106"/>
      <c r="AJ232" s="1106"/>
      <c r="AK232" s="1106"/>
      <c r="AL232" s="419"/>
      <c r="AM232" s="228" t="s">
        <v>231</v>
      </c>
      <c r="AN232" s="148" t="s">
        <v>623</v>
      </c>
      <c r="AP232" s="147"/>
      <c r="BI232" s="1151"/>
      <c r="BJ232" s="1151"/>
      <c r="BK232" s="1151"/>
      <c r="BL232" s="1151"/>
      <c r="BM232" s="1151"/>
      <c r="BN232" s="1151"/>
      <c r="BP232" s="1152">
        <f>-SUM(BX235:BZ235)</f>
        <v>0</v>
      </c>
      <c r="BQ232" s="1152"/>
      <c r="BR232" s="1152"/>
      <c r="BS232" s="1152"/>
      <c r="BT232" s="1152"/>
      <c r="BU232" s="1152"/>
      <c r="BV232" s="317"/>
    </row>
    <row r="233" spans="1:74" ht="15" outlineLevel="1">
      <c r="A233" s="399" t="s">
        <v>741</v>
      </c>
      <c r="B233" s="397" t="s">
        <v>742</v>
      </c>
      <c r="C233" s="148"/>
      <c r="D233" s="361"/>
      <c r="E233" s="147"/>
      <c r="F233" s="361"/>
      <c r="G233" s="361"/>
      <c r="H233" s="361"/>
      <c r="I233" s="361"/>
      <c r="J233" s="361"/>
      <c r="K233" s="361"/>
      <c r="L233" s="361"/>
      <c r="M233" s="361"/>
      <c r="N233" s="361"/>
      <c r="O233" s="361"/>
      <c r="P233" s="361"/>
      <c r="Q233" s="361"/>
      <c r="R233" s="361"/>
      <c r="S233" s="361"/>
      <c r="T233" s="361"/>
      <c r="U233" s="814" t="s">
        <v>741</v>
      </c>
      <c r="V233" s="361"/>
      <c r="W233" s="398"/>
      <c r="X233" s="398"/>
      <c r="Y233" s="1104">
        <f>SUBTOTAL(9,Y226:Y232)</f>
        <v>-1265538154</v>
      </c>
      <c r="Z233" s="1104"/>
      <c r="AA233" s="1104"/>
      <c r="AB233" s="1104"/>
      <c r="AC233" s="1104"/>
      <c r="AD233" s="1104"/>
      <c r="AE233" s="419"/>
      <c r="AF233" s="1104">
        <f>SUBTOTAL(9,AF226:AF232)</f>
        <v>-3770874900</v>
      </c>
      <c r="AG233" s="1104"/>
      <c r="AH233" s="1104"/>
      <c r="AI233" s="1104"/>
      <c r="AJ233" s="1104"/>
      <c r="AK233" s="1104"/>
      <c r="AL233" s="419"/>
      <c r="AM233" s="228"/>
      <c r="AN233" s="148"/>
      <c r="AP233" s="147"/>
      <c r="BI233" s="359"/>
      <c r="BJ233" s="359"/>
      <c r="BK233" s="359"/>
      <c r="BL233" s="359"/>
      <c r="BM233" s="359"/>
      <c r="BN233" s="359"/>
      <c r="BP233" s="317"/>
      <c r="BQ233" s="317"/>
      <c r="BR233" s="317"/>
      <c r="BS233" s="317"/>
      <c r="BT233" s="317"/>
      <c r="BU233" s="317"/>
      <c r="BV233" s="317"/>
    </row>
    <row r="234" spans="1:74" ht="15" outlineLevel="1">
      <c r="A234" s="399"/>
      <c r="B234" s="229"/>
      <c r="C234" s="145"/>
      <c r="D234" s="361"/>
      <c r="E234" s="147"/>
      <c r="F234" s="361"/>
      <c r="G234" s="361"/>
      <c r="H234" s="361"/>
      <c r="I234" s="361"/>
      <c r="J234" s="361"/>
      <c r="K234" s="361"/>
      <c r="L234" s="361"/>
      <c r="M234" s="361"/>
      <c r="N234" s="361"/>
      <c r="O234" s="361"/>
      <c r="P234" s="361"/>
      <c r="Q234" s="361"/>
      <c r="R234" s="361"/>
      <c r="S234" s="361"/>
      <c r="T234" s="361"/>
      <c r="U234" s="361"/>
      <c r="V234" s="361"/>
      <c r="W234" s="398"/>
      <c r="X234" s="398"/>
      <c r="Y234" s="1116"/>
      <c r="Z234" s="1116"/>
      <c r="AA234" s="1116"/>
      <c r="AB234" s="1116"/>
      <c r="AC234" s="1116"/>
      <c r="AD234" s="1116"/>
      <c r="AE234" s="419"/>
      <c r="AF234" s="1116"/>
      <c r="AG234" s="1116"/>
      <c r="AH234" s="1116"/>
      <c r="AI234" s="1116"/>
      <c r="AJ234" s="1116"/>
      <c r="AK234" s="1116"/>
      <c r="AL234" s="419"/>
      <c r="AM234" s="229"/>
      <c r="AN234" s="145"/>
      <c r="AP234" s="147"/>
      <c r="BI234" s="1157"/>
      <c r="BJ234" s="1157"/>
      <c r="BK234" s="1157"/>
      <c r="BL234" s="1157"/>
      <c r="BM234" s="1157"/>
      <c r="BN234" s="1157"/>
      <c r="BP234" s="1158"/>
      <c r="BQ234" s="1158"/>
      <c r="BR234" s="1158"/>
      <c r="BS234" s="1158"/>
      <c r="BT234" s="1158"/>
      <c r="BU234" s="1158"/>
      <c r="BV234" s="318"/>
    </row>
    <row r="235" spans="1:74" ht="15" outlineLevel="1">
      <c r="A235" s="399"/>
      <c r="B235" s="146" t="s">
        <v>100</v>
      </c>
      <c r="C235" s="145"/>
      <c r="D235" s="361"/>
      <c r="E235" s="66"/>
      <c r="F235" s="361"/>
      <c r="G235" s="361"/>
      <c r="H235" s="361"/>
      <c r="I235" s="361"/>
      <c r="J235" s="361"/>
      <c r="K235" s="361"/>
      <c r="L235" s="361"/>
      <c r="M235" s="361"/>
      <c r="N235" s="361"/>
      <c r="O235" s="361"/>
      <c r="P235" s="361"/>
      <c r="Q235" s="361"/>
      <c r="R235" s="361"/>
      <c r="S235" s="361"/>
      <c r="T235" s="361"/>
      <c r="U235" s="361"/>
      <c r="V235" s="361"/>
      <c r="W235" s="398"/>
      <c r="X235" s="398"/>
      <c r="Y235" s="1104"/>
      <c r="Z235" s="1104"/>
      <c r="AA235" s="1104"/>
      <c r="AB235" s="1104"/>
      <c r="AC235" s="1104"/>
      <c r="AD235" s="1104"/>
      <c r="AE235" s="419"/>
      <c r="AF235" s="1104"/>
      <c r="AG235" s="1104"/>
      <c r="AH235" s="1104"/>
      <c r="AI235" s="1104"/>
      <c r="AJ235" s="1104"/>
      <c r="AK235" s="1104"/>
      <c r="AL235" s="419"/>
      <c r="AM235" s="146" t="s">
        <v>624</v>
      </c>
      <c r="AN235" s="145"/>
      <c r="AP235" s="66"/>
      <c r="BI235" s="1155">
        <f>SUBTOTAL(9,BI236:BI242)</f>
        <v>0</v>
      </c>
      <c r="BJ235" s="1155"/>
      <c r="BK235" s="1155"/>
      <c r="BL235" s="1155"/>
      <c r="BM235" s="1155"/>
      <c r="BN235" s="1155"/>
      <c r="BP235" s="1156">
        <f>SUBTOTAL(9,BP236:BP242)</f>
        <v>0</v>
      </c>
      <c r="BQ235" s="1156"/>
      <c r="BR235" s="1156"/>
      <c r="BS235" s="1156"/>
      <c r="BT235" s="1156"/>
      <c r="BU235" s="1156"/>
      <c r="BV235" s="316"/>
    </row>
    <row r="236" spans="1:74" ht="15" outlineLevel="1">
      <c r="A236" s="399" t="s">
        <v>743</v>
      </c>
      <c r="B236" s="400" t="s">
        <v>136</v>
      </c>
      <c r="C236" s="148" t="s">
        <v>99</v>
      </c>
      <c r="D236" s="361"/>
      <c r="E236" s="147"/>
      <c r="F236" s="361"/>
      <c r="G236" s="361"/>
      <c r="H236" s="361"/>
      <c r="I236" s="361"/>
      <c r="J236" s="361"/>
      <c r="K236" s="361"/>
      <c r="L236" s="361"/>
      <c r="M236" s="361"/>
      <c r="N236" s="361"/>
      <c r="O236" s="361"/>
      <c r="P236" s="361"/>
      <c r="Q236" s="361"/>
      <c r="R236" s="361"/>
      <c r="S236" s="361"/>
      <c r="T236" s="361"/>
      <c r="U236" s="813" t="s">
        <v>743</v>
      </c>
      <c r="V236" s="361"/>
      <c r="W236" s="398"/>
      <c r="X236" s="398"/>
      <c r="Y236" s="1106">
        <v>0</v>
      </c>
      <c r="Z236" s="1106"/>
      <c r="AA236" s="1106"/>
      <c r="AB236" s="1106"/>
      <c r="AC236" s="1106"/>
      <c r="AD236" s="1106"/>
      <c r="AE236" s="419"/>
      <c r="AF236" s="1106">
        <v>0</v>
      </c>
      <c r="AG236" s="1106"/>
      <c r="AH236" s="1106"/>
      <c r="AI236" s="1106"/>
      <c r="AJ236" s="1106"/>
      <c r="AK236" s="1106"/>
      <c r="AL236" s="419"/>
      <c r="AM236" s="228" t="s">
        <v>136</v>
      </c>
      <c r="AN236" s="148" t="s">
        <v>625</v>
      </c>
      <c r="AP236" s="147"/>
      <c r="BI236" s="1151"/>
      <c r="BJ236" s="1151"/>
      <c r="BK236" s="1151"/>
      <c r="BL236" s="1151"/>
      <c r="BM236" s="1151"/>
      <c r="BN236" s="1151"/>
      <c r="BP236" s="1152">
        <f>-SUM(BX238:BZ238)</f>
        <v>0</v>
      </c>
      <c r="BQ236" s="1152"/>
      <c r="BR236" s="1152"/>
      <c r="BS236" s="1152"/>
      <c r="BT236" s="1152"/>
      <c r="BU236" s="1152"/>
      <c r="BV236" s="317"/>
    </row>
    <row r="237" spans="1:74" ht="15" outlineLevel="1">
      <c r="A237" s="399" t="s">
        <v>744</v>
      </c>
      <c r="B237" s="400" t="s">
        <v>135</v>
      </c>
      <c r="C237" s="148" t="s">
        <v>98</v>
      </c>
      <c r="D237" s="361"/>
      <c r="E237" s="147"/>
      <c r="F237" s="361"/>
      <c r="G237" s="361"/>
      <c r="H237" s="361"/>
      <c r="I237" s="361"/>
      <c r="J237" s="361"/>
      <c r="K237" s="361"/>
      <c r="L237" s="361"/>
      <c r="M237" s="361"/>
      <c r="N237" s="361"/>
      <c r="O237" s="361"/>
      <c r="P237" s="361"/>
      <c r="Q237" s="361"/>
      <c r="R237" s="361"/>
      <c r="S237" s="361"/>
      <c r="T237" s="361"/>
      <c r="U237" s="813" t="s">
        <v>744</v>
      </c>
      <c r="V237" s="361"/>
      <c r="W237" s="398"/>
      <c r="X237" s="398"/>
      <c r="Y237" s="1106">
        <f>BW237</f>
        <v>0</v>
      </c>
      <c r="Z237" s="1106"/>
      <c r="AA237" s="1106"/>
      <c r="AB237" s="1106"/>
      <c r="AC237" s="1106"/>
      <c r="AD237" s="1106"/>
      <c r="AE237" s="419"/>
      <c r="AF237" s="1138">
        <v>0</v>
      </c>
      <c r="AG237" s="1138"/>
      <c r="AH237" s="1138"/>
      <c r="AI237" s="1138"/>
      <c r="AJ237" s="1138"/>
      <c r="AK237" s="1138"/>
      <c r="AL237" s="419"/>
      <c r="AM237" s="228" t="s">
        <v>135</v>
      </c>
      <c r="AN237" s="148" t="s">
        <v>626</v>
      </c>
      <c r="AP237" s="147"/>
      <c r="BI237" s="1151"/>
      <c r="BJ237" s="1151"/>
      <c r="BK237" s="1151"/>
      <c r="BL237" s="1151"/>
      <c r="BM237" s="1151"/>
      <c r="BN237" s="1151"/>
      <c r="BP237" s="1152">
        <f>SUM(BX239:BZ239)</f>
        <v>0</v>
      </c>
      <c r="BQ237" s="1152"/>
      <c r="BR237" s="1152"/>
      <c r="BS237" s="1152"/>
      <c r="BT237" s="1152"/>
      <c r="BU237" s="1152"/>
      <c r="BV237" s="317"/>
    </row>
    <row r="238" spans="1:74" ht="15" outlineLevel="1">
      <c r="A238" s="399" t="s">
        <v>745</v>
      </c>
      <c r="B238" s="400" t="s">
        <v>134</v>
      </c>
      <c r="C238" s="148" t="s">
        <v>97</v>
      </c>
      <c r="D238" s="361"/>
      <c r="E238" s="147"/>
      <c r="F238" s="361"/>
      <c r="G238" s="361"/>
      <c r="H238" s="361"/>
      <c r="I238" s="361"/>
      <c r="J238" s="361"/>
      <c r="K238" s="361"/>
      <c r="L238" s="361"/>
      <c r="M238" s="361"/>
      <c r="N238" s="361"/>
      <c r="O238" s="361"/>
      <c r="P238" s="361"/>
      <c r="Q238" s="361"/>
      <c r="R238" s="361"/>
      <c r="S238" s="361"/>
      <c r="T238" s="361"/>
      <c r="U238" s="813" t="s">
        <v>745</v>
      </c>
      <c r="V238" s="361"/>
      <c r="W238" s="398"/>
      <c r="X238" s="398"/>
      <c r="Y238" s="1106">
        <f>BW238</f>
        <v>0</v>
      </c>
      <c r="Z238" s="1106"/>
      <c r="AA238" s="1106"/>
      <c r="AB238" s="1106"/>
      <c r="AC238" s="1106"/>
      <c r="AD238" s="1106"/>
      <c r="AE238" s="419"/>
      <c r="AF238" s="1106">
        <v>0</v>
      </c>
      <c r="AG238" s="1106"/>
      <c r="AH238" s="1106"/>
      <c r="AI238" s="1106"/>
      <c r="AJ238" s="1106"/>
      <c r="AK238" s="1106"/>
      <c r="AL238" s="419"/>
      <c r="AM238" s="228" t="s">
        <v>134</v>
      </c>
      <c r="AN238" s="148" t="s">
        <v>627</v>
      </c>
      <c r="AP238" s="147"/>
      <c r="BI238" s="1151"/>
      <c r="BJ238" s="1151"/>
      <c r="BK238" s="1151"/>
      <c r="BL238" s="1151"/>
      <c r="BM238" s="1151"/>
      <c r="BN238" s="1151"/>
      <c r="BP238" s="1152">
        <f>-SUM(BX240:BZ240)</f>
        <v>0</v>
      </c>
      <c r="BQ238" s="1152"/>
      <c r="BR238" s="1152"/>
      <c r="BS238" s="1152"/>
      <c r="BT238" s="1152"/>
      <c r="BU238" s="1152"/>
      <c r="BV238" s="317"/>
    </row>
    <row r="239" spans="1:74" ht="15" outlineLevel="1">
      <c r="A239" s="399" t="s">
        <v>746</v>
      </c>
      <c r="B239" s="400" t="s">
        <v>133</v>
      </c>
      <c r="C239" s="148" t="s">
        <v>96</v>
      </c>
      <c r="D239" s="361"/>
      <c r="E239" s="147"/>
      <c r="F239" s="361"/>
      <c r="G239" s="361"/>
      <c r="H239" s="361"/>
      <c r="I239" s="361"/>
      <c r="J239" s="361"/>
      <c r="K239" s="361"/>
      <c r="L239" s="361"/>
      <c r="M239" s="361"/>
      <c r="N239" s="361"/>
      <c r="O239" s="361"/>
      <c r="P239" s="361"/>
      <c r="Q239" s="361"/>
      <c r="R239" s="361"/>
      <c r="S239" s="361"/>
      <c r="T239" s="361"/>
      <c r="U239" s="813" t="s">
        <v>746</v>
      </c>
      <c r="V239" s="361"/>
      <c r="W239" s="398"/>
      <c r="X239" s="398"/>
      <c r="Y239" s="1106">
        <f>BW239</f>
        <v>0</v>
      </c>
      <c r="Z239" s="1106"/>
      <c r="AA239" s="1106"/>
      <c r="AB239" s="1106"/>
      <c r="AC239" s="1106"/>
      <c r="AD239" s="1106"/>
      <c r="AE239" s="419"/>
      <c r="AF239" s="1106">
        <v>0</v>
      </c>
      <c r="AG239" s="1106"/>
      <c r="AH239" s="1106"/>
      <c r="AI239" s="1106"/>
      <c r="AJ239" s="1106"/>
      <c r="AK239" s="1106"/>
      <c r="AL239" s="419"/>
      <c r="AM239" s="228" t="s">
        <v>133</v>
      </c>
      <c r="AN239" s="148" t="s">
        <v>628</v>
      </c>
      <c r="AP239" s="147"/>
      <c r="BI239" s="1151"/>
      <c r="BJ239" s="1151"/>
      <c r="BK239" s="1151"/>
      <c r="BL239" s="1151"/>
      <c r="BM239" s="1151"/>
      <c r="BN239" s="1151"/>
      <c r="BP239" s="1152">
        <f>SUM(BX241:BZ241)</f>
        <v>0</v>
      </c>
      <c r="BQ239" s="1152"/>
      <c r="BR239" s="1152"/>
      <c r="BS239" s="1152"/>
      <c r="BT239" s="1152"/>
      <c r="BU239" s="1152"/>
      <c r="BV239" s="317"/>
    </row>
    <row r="240" spans="1:74" ht="15" outlineLevel="1">
      <c r="A240" s="399" t="s">
        <v>747</v>
      </c>
      <c r="B240" s="400" t="s">
        <v>229</v>
      </c>
      <c r="C240" s="148" t="s">
        <v>95</v>
      </c>
      <c r="D240" s="361"/>
      <c r="E240" s="147"/>
      <c r="F240" s="361"/>
      <c r="G240" s="361"/>
      <c r="H240" s="361"/>
      <c r="I240" s="361"/>
      <c r="J240" s="361"/>
      <c r="K240" s="361"/>
      <c r="L240" s="361"/>
      <c r="M240" s="361"/>
      <c r="N240" s="361"/>
      <c r="O240" s="361"/>
      <c r="P240" s="361"/>
      <c r="Q240" s="361"/>
      <c r="R240" s="361"/>
      <c r="S240" s="361"/>
      <c r="T240" s="361"/>
      <c r="U240" s="813" t="s">
        <v>747</v>
      </c>
      <c r="V240" s="361"/>
      <c r="W240" s="398"/>
      <c r="X240" s="398"/>
      <c r="Y240" s="1106">
        <f>BW240</f>
        <v>0</v>
      </c>
      <c r="Z240" s="1106"/>
      <c r="AA240" s="1106"/>
      <c r="AB240" s="1106"/>
      <c r="AC240" s="1106"/>
      <c r="AD240" s="1106"/>
      <c r="AE240" s="419"/>
      <c r="AF240" s="1106"/>
      <c r="AG240" s="1106"/>
      <c r="AH240" s="1106"/>
      <c r="AI240" s="1106"/>
      <c r="AJ240" s="1106"/>
      <c r="AK240" s="1106"/>
      <c r="AL240" s="419"/>
      <c r="AM240" s="228" t="s">
        <v>229</v>
      </c>
      <c r="AN240" s="148" t="s">
        <v>629</v>
      </c>
      <c r="AP240" s="147"/>
      <c r="BI240" s="1151"/>
      <c r="BJ240" s="1151"/>
      <c r="BK240" s="1151"/>
      <c r="BL240" s="1151"/>
      <c r="BM240" s="1151"/>
      <c r="BN240" s="1151"/>
      <c r="BP240" s="1152">
        <f>-SUM(BX242:BZ242)</f>
        <v>0</v>
      </c>
      <c r="BQ240" s="1152"/>
      <c r="BR240" s="1152"/>
      <c r="BS240" s="1152"/>
      <c r="BT240" s="1152"/>
      <c r="BU240" s="1152"/>
      <c r="BV240" s="317"/>
    </row>
    <row r="241" spans="1:74" ht="15" outlineLevel="1">
      <c r="A241" s="399" t="s">
        <v>748</v>
      </c>
      <c r="B241" s="400" t="s">
        <v>230</v>
      </c>
      <c r="C241" s="148" t="s">
        <v>94</v>
      </c>
      <c r="D241" s="361"/>
      <c r="E241" s="147"/>
      <c r="F241" s="361"/>
      <c r="G241" s="361"/>
      <c r="H241" s="361"/>
      <c r="I241" s="361"/>
      <c r="J241" s="361"/>
      <c r="K241" s="361"/>
      <c r="L241" s="361"/>
      <c r="M241" s="361"/>
      <c r="N241" s="361"/>
      <c r="O241" s="361"/>
      <c r="P241" s="361"/>
      <c r="Q241" s="361"/>
      <c r="R241" s="361"/>
      <c r="S241" s="361"/>
      <c r="T241" s="361"/>
      <c r="U241" s="813" t="s">
        <v>748</v>
      </c>
      <c r="V241" s="361"/>
      <c r="W241" s="398"/>
      <c r="X241" s="398"/>
      <c r="Y241" s="1106">
        <f>BW241</f>
        <v>0</v>
      </c>
      <c r="Z241" s="1106"/>
      <c r="AA241" s="1106"/>
      <c r="AB241" s="1106"/>
      <c r="AC241" s="1106"/>
      <c r="AD241" s="1106"/>
      <c r="AE241" s="419"/>
      <c r="AF241" s="1106">
        <v>0</v>
      </c>
      <c r="AG241" s="1106"/>
      <c r="AH241" s="1106"/>
      <c r="AI241" s="1106"/>
      <c r="AJ241" s="1106"/>
      <c r="AK241" s="1106"/>
      <c r="AL241" s="419"/>
      <c r="AM241" s="228" t="s">
        <v>230</v>
      </c>
      <c r="AN241" s="148" t="s">
        <v>630</v>
      </c>
      <c r="AP241" s="147"/>
      <c r="BI241" s="1151"/>
      <c r="BJ241" s="1151"/>
      <c r="BK241" s="1151"/>
      <c r="BL241" s="1151"/>
      <c r="BM241" s="1151"/>
      <c r="BN241" s="1151"/>
      <c r="BP241" s="1152">
        <f>SUM(BX243:BZ243)</f>
        <v>0</v>
      </c>
      <c r="BQ241" s="1152"/>
      <c r="BR241" s="1152"/>
      <c r="BS241" s="1152"/>
      <c r="BT241" s="1152"/>
      <c r="BU241" s="1152"/>
      <c r="BV241" s="317"/>
    </row>
    <row r="242" spans="1:74" ht="15" outlineLevel="1">
      <c r="A242" s="399" t="s">
        <v>749</v>
      </c>
      <c r="B242" s="400" t="s">
        <v>231</v>
      </c>
      <c r="C242" s="148" t="s">
        <v>114</v>
      </c>
      <c r="D242" s="361"/>
      <c r="E242" s="147"/>
      <c r="F242" s="361"/>
      <c r="G242" s="361"/>
      <c r="H242" s="361"/>
      <c r="I242" s="361"/>
      <c r="J242" s="361"/>
      <c r="K242" s="361"/>
      <c r="L242" s="361"/>
      <c r="M242" s="361"/>
      <c r="N242" s="361"/>
      <c r="O242" s="361"/>
      <c r="P242" s="361"/>
      <c r="Q242" s="361"/>
      <c r="R242" s="361"/>
      <c r="S242" s="361"/>
      <c r="T242" s="361"/>
      <c r="U242" s="813" t="s">
        <v>749</v>
      </c>
      <c r="V242" s="361"/>
      <c r="W242" s="398"/>
      <c r="X242" s="398"/>
      <c r="Y242" s="1106">
        <v>0</v>
      </c>
      <c r="Z242" s="1106"/>
      <c r="AA242" s="1106"/>
      <c r="AB242" s="1106"/>
      <c r="AC242" s="1106"/>
      <c r="AD242" s="1106"/>
      <c r="AE242" s="419"/>
      <c r="AF242" s="1106">
        <v>0</v>
      </c>
      <c r="AG242" s="1106"/>
      <c r="AH242" s="1106"/>
      <c r="AI242" s="1106"/>
      <c r="AJ242" s="1106"/>
      <c r="AK242" s="1106"/>
      <c r="AL242" s="419"/>
      <c r="AM242" s="228" t="s">
        <v>231</v>
      </c>
      <c r="AN242" s="148" t="s">
        <v>631</v>
      </c>
      <c r="AP242" s="147"/>
      <c r="BI242" s="1151"/>
      <c r="BJ242" s="1151"/>
      <c r="BK242" s="1151"/>
      <c r="BL242" s="1151"/>
      <c r="BM242" s="1151"/>
      <c r="BN242" s="1151"/>
      <c r="BP242" s="1152">
        <f>SUM(BX245:BZ245)</f>
        <v>0</v>
      </c>
      <c r="BQ242" s="1152"/>
      <c r="BR242" s="1152"/>
      <c r="BS242" s="1152"/>
      <c r="BT242" s="1152"/>
      <c r="BU242" s="1152"/>
      <c r="BV242" s="317"/>
    </row>
    <row r="243" spans="1:74" ht="15" outlineLevel="1">
      <c r="A243" s="399" t="s">
        <v>741</v>
      </c>
      <c r="B243" s="397" t="s">
        <v>750</v>
      </c>
      <c r="C243" s="150"/>
      <c r="D243" s="361"/>
      <c r="E243" s="149"/>
      <c r="F243" s="361"/>
      <c r="G243" s="361"/>
      <c r="H243" s="361"/>
      <c r="I243" s="361"/>
      <c r="J243" s="361"/>
      <c r="K243" s="361"/>
      <c r="L243" s="361"/>
      <c r="M243" s="361"/>
      <c r="N243" s="361"/>
      <c r="O243" s="361"/>
      <c r="P243" s="361"/>
      <c r="Q243" s="361"/>
      <c r="R243" s="361"/>
      <c r="S243" s="361"/>
      <c r="T243" s="361"/>
      <c r="U243" s="814" t="s">
        <v>416</v>
      </c>
      <c r="V243" s="361"/>
      <c r="W243" s="398"/>
      <c r="X243" s="398"/>
      <c r="Y243" s="1104">
        <f>SUBTOTAL(9,Y236:Y242)</f>
        <v>0</v>
      </c>
      <c r="Z243" s="1104"/>
      <c r="AA243" s="1104"/>
      <c r="AB243" s="1104"/>
      <c r="AC243" s="1104"/>
      <c r="AD243" s="1104"/>
      <c r="AE243" s="419"/>
      <c r="AF243" s="1104">
        <f>SUBTOTAL(9,AF236:AF242)</f>
        <v>0</v>
      </c>
      <c r="AG243" s="1104"/>
      <c r="AH243" s="1104"/>
      <c r="AI243" s="1104"/>
      <c r="AJ243" s="1104"/>
      <c r="AK243" s="1104"/>
      <c r="AL243" s="419"/>
      <c r="AM243" s="229"/>
      <c r="AN243" s="150"/>
      <c r="AP243" s="149"/>
      <c r="BI243" s="1157"/>
      <c r="BJ243" s="1157"/>
      <c r="BK243" s="1157"/>
      <c r="BL243" s="1157"/>
      <c r="BM243" s="1157"/>
      <c r="BN243" s="1157"/>
      <c r="BP243" s="1158"/>
      <c r="BQ243" s="1158"/>
      <c r="BR243" s="1158"/>
      <c r="BS243" s="1158"/>
      <c r="BT243" s="1158"/>
      <c r="BU243" s="1158"/>
      <c r="BV243" s="318"/>
    </row>
    <row r="244" spans="1:74" ht="15" outlineLevel="1">
      <c r="A244" s="399"/>
      <c r="B244" s="397"/>
      <c r="C244" s="150"/>
      <c r="D244" s="361"/>
      <c r="E244" s="149"/>
      <c r="F244" s="361"/>
      <c r="G244" s="361"/>
      <c r="H244" s="361"/>
      <c r="I244" s="361"/>
      <c r="J244" s="361"/>
      <c r="K244" s="361"/>
      <c r="L244" s="361"/>
      <c r="M244" s="361"/>
      <c r="N244" s="361"/>
      <c r="O244" s="361"/>
      <c r="P244" s="361"/>
      <c r="Q244" s="361"/>
      <c r="R244" s="361"/>
      <c r="S244" s="361"/>
      <c r="T244" s="361"/>
      <c r="U244" s="361"/>
      <c r="V244" s="361"/>
      <c r="W244" s="398"/>
      <c r="X244" s="398"/>
      <c r="Y244" s="420"/>
      <c r="Z244" s="420"/>
      <c r="AA244" s="420"/>
      <c r="AB244" s="420"/>
      <c r="AC244" s="420"/>
      <c r="AD244" s="420"/>
      <c r="AE244" s="419"/>
      <c r="AF244" s="420"/>
      <c r="AG244" s="420"/>
      <c r="AH244" s="420"/>
      <c r="AI244" s="420"/>
      <c r="AJ244" s="420"/>
      <c r="AK244" s="420"/>
      <c r="AL244" s="419"/>
      <c r="AM244" s="229"/>
      <c r="AN244" s="150"/>
      <c r="AP244" s="149"/>
      <c r="BI244" s="358"/>
      <c r="BJ244" s="358"/>
      <c r="BK244" s="358"/>
      <c r="BL244" s="358"/>
      <c r="BM244" s="358"/>
      <c r="BN244" s="358"/>
      <c r="BP244" s="318"/>
      <c r="BQ244" s="318"/>
      <c r="BR244" s="318"/>
      <c r="BS244" s="318"/>
      <c r="BT244" s="318"/>
      <c r="BU244" s="318"/>
      <c r="BV244" s="318"/>
    </row>
    <row r="245" spans="1:74" ht="15" outlineLevel="1">
      <c r="A245" s="399"/>
      <c r="B245" s="146" t="s">
        <v>93</v>
      </c>
      <c r="C245" s="145"/>
      <c r="D245" s="361"/>
      <c r="E245" s="66"/>
      <c r="F245" s="361"/>
      <c r="G245" s="361"/>
      <c r="H245" s="361"/>
      <c r="I245" s="361"/>
      <c r="J245" s="361"/>
      <c r="K245" s="361"/>
      <c r="L245" s="361"/>
      <c r="M245" s="361"/>
      <c r="N245" s="361"/>
      <c r="O245" s="361"/>
      <c r="P245" s="361"/>
      <c r="Q245" s="361"/>
      <c r="R245" s="361"/>
      <c r="S245" s="361"/>
      <c r="T245" s="361"/>
      <c r="U245" s="361"/>
      <c r="V245" s="361"/>
      <c r="W245" s="398"/>
      <c r="X245" s="398"/>
      <c r="Y245" s="1104"/>
      <c r="Z245" s="1104"/>
      <c r="AA245" s="1104"/>
      <c r="AB245" s="1104"/>
      <c r="AC245" s="1104"/>
      <c r="AD245" s="1104"/>
      <c r="AE245" s="419"/>
      <c r="AF245" s="1104"/>
      <c r="AG245" s="1104"/>
      <c r="AH245" s="1104"/>
      <c r="AI245" s="1104"/>
      <c r="AJ245" s="1104"/>
      <c r="AK245" s="1104"/>
      <c r="AL245" s="419"/>
      <c r="AM245" s="146" t="s">
        <v>632</v>
      </c>
      <c r="AN245" s="145"/>
      <c r="AP245" s="66"/>
      <c r="BI245" s="1155">
        <f>SUBTOTAL(9,BI246:BI252)</f>
        <v>0</v>
      </c>
      <c r="BJ245" s="1155"/>
      <c r="BK245" s="1155"/>
      <c r="BL245" s="1155"/>
      <c r="BM245" s="1155"/>
      <c r="BN245" s="1155"/>
      <c r="BP245" s="1156">
        <f>SUBTOTAL(9,BP246:BP252)</f>
        <v>0</v>
      </c>
      <c r="BQ245" s="1156"/>
      <c r="BR245" s="1156"/>
      <c r="BS245" s="1156"/>
      <c r="BT245" s="1156"/>
      <c r="BU245" s="1156"/>
      <c r="BV245" s="316"/>
    </row>
    <row r="246" spans="1:74" ht="15" outlineLevel="1">
      <c r="A246" s="399" t="s">
        <v>751</v>
      </c>
      <c r="B246" s="400" t="s">
        <v>136</v>
      </c>
      <c r="C246" s="148" t="s">
        <v>92</v>
      </c>
      <c r="D246" s="361"/>
      <c r="E246" s="147"/>
      <c r="F246" s="361"/>
      <c r="G246" s="361"/>
      <c r="H246" s="361"/>
      <c r="I246" s="361"/>
      <c r="J246" s="361"/>
      <c r="K246" s="361"/>
      <c r="L246" s="361"/>
      <c r="M246" s="361"/>
      <c r="N246" s="361"/>
      <c r="O246" s="361"/>
      <c r="P246" s="361"/>
      <c r="Q246" s="361"/>
      <c r="R246" s="361"/>
      <c r="S246" s="361"/>
      <c r="T246" s="361"/>
      <c r="U246" s="813" t="s">
        <v>751</v>
      </c>
      <c r="V246" s="361"/>
      <c r="W246" s="398"/>
      <c r="X246" s="398"/>
      <c r="Y246" s="1106">
        <f>BW246</f>
        <v>0</v>
      </c>
      <c r="Z246" s="1106"/>
      <c r="AA246" s="1106"/>
      <c r="AB246" s="1106"/>
      <c r="AC246" s="1106"/>
      <c r="AD246" s="1106"/>
      <c r="AE246" s="419"/>
      <c r="AF246" s="1106">
        <v>0</v>
      </c>
      <c r="AG246" s="1106"/>
      <c r="AH246" s="1106"/>
      <c r="AI246" s="1106"/>
      <c r="AJ246" s="1106"/>
      <c r="AK246" s="1106"/>
      <c r="AL246" s="419"/>
      <c r="AM246" s="228" t="s">
        <v>136</v>
      </c>
      <c r="AN246" s="148" t="s">
        <v>633</v>
      </c>
      <c r="AP246" s="147"/>
      <c r="BI246" s="1151"/>
      <c r="BJ246" s="1151"/>
      <c r="BK246" s="1151"/>
      <c r="BL246" s="1151"/>
      <c r="BM246" s="1151"/>
      <c r="BN246" s="1151"/>
      <c r="BP246" s="1152">
        <f>SUM(BX249:BZ249)</f>
        <v>0</v>
      </c>
      <c r="BQ246" s="1152"/>
      <c r="BR246" s="1152"/>
      <c r="BS246" s="1152"/>
      <c r="BT246" s="1152"/>
      <c r="BU246" s="1152"/>
      <c r="BV246" s="317"/>
    </row>
    <row r="247" spans="1:74" ht="15" outlineLevel="1">
      <c r="A247" s="399" t="s">
        <v>752</v>
      </c>
      <c r="B247" s="400" t="s">
        <v>135</v>
      </c>
      <c r="C247" s="148" t="s">
        <v>74</v>
      </c>
      <c r="D247" s="361"/>
      <c r="E247" s="147"/>
      <c r="F247" s="361"/>
      <c r="G247" s="361"/>
      <c r="H247" s="361"/>
      <c r="I247" s="361"/>
      <c r="J247" s="361"/>
      <c r="K247" s="361"/>
      <c r="L247" s="361"/>
      <c r="M247" s="361"/>
      <c r="N247" s="361"/>
      <c r="O247" s="361"/>
      <c r="P247" s="361"/>
      <c r="Q247" s="361"/>
      <c r="R247" s="361"/>
      <c r="S247" s="361"/>
      <c r="T247" s="361"/>
      <c r="U247" s="813" t="s">
        <v>752</v>
      </c>
      <c r="V247" s="361"/>
      <c r="W247" s="398"/>
      <c r="X247" s="398"/>
      <c r="Y247" s="643"/>
      <c r="Z247" s="1138"/>
      <c r="AA247" s="1138"/>
      <c r="AB247" s="1138"/>
      <c r="AC247" s="1138"/>
      <c r="AD247" s="1138"/>
      <c r="AE247" s="1138"/>
      <c r="AF247" s="643"/>
      <c r="AG247" s="1138"/>
      <c r="AH247" s="1138"/>
      <c r="AI247" s="1138"/>
      <c r="AJ247" s="1138"/>
      <c r="AK247" s="1138"/>
      <c r="AL247" s="1138"/>
      <c r="AM247" s="228" t="s">
        <v>135</v>
      </c>
      <c r="AN247" s="148" t="s">
        <v>634</v>
      </c>
      <c r="AP247" s="147"/>
      <c r="BI247" s="1151"/>
      <c r="BJ247" s="1151"/>
      <c r="BK247" s="1151"/>
      <c r="BL247" s="1151"/>
      <c r="BM247" s="1151"/>
      <c r="BN247" s="1151"/>
      <c r="BP247" s="1152">
        <f>-SUM(BX250:BZ250)</f>
        <v>0</v>
      </c>
      <c r="BQ247" s="1152"/>
      <c r="BR247" s="1152"/>
      <c r="BS247" s="1152"/>
      <c r="BT247" s="1152"/>
      <c r="BU247" s="1152"/>
      <c r="BV247" s="317"/>
    </row>
    <row r="248" spans="1:74" ht="15" outlineLevel="1">
      <c r="A248" s="399"/>
      <c r="B248" s="400"/>
      <c r="C248" s="148" t="s">
        <v>75</v>
      </c>
      <c r="D248" s="361"/>
      <c r="E248" s="147"/>
      <c r="F248" s="361"/>
      <c r="G248" s="361"/>
      <c r="H248" s="361"/>
      <c r="I248" s="361"/>
      <c r="J248" s="361"/>
      <c r="K248" s="361"/>
      <c r="L248" s="361"/>
      <c r="M248" s="361"/>
      <c r="N248" s="361"/>
      <c r="O248" s="361"/>
      <c r="P248" s="361"/>
      <c r="Q248" s="361"/>
      <c r="R248" s="361"/>
      <c r="S248" s="361"/>
      <c r="T248" s="361"/>
      <c r="U248" s="361"/>
      <c r="V248" s="361"/>
      <c r="W248" s="398"/>
      <c r="X248" s="398"/>
      <c r="Y248" s="643"/>
      <c r="Z248" s="753"/>
      <c r="AA248" s="753"/>
      <c r="AB248" s="753"/>
      <c r="AC248" s="753"/>
      <c r="AD248" s="753"/>
      <c r="AE248" s="753"/>
      <c r="AF248" s="643"/>
      <c r="AG248" s="753"/>
      <c r="AH248" s="753"/>
      <c r="AI248" s="753"/>
      <c r="AJ248" s="753"/>
      <c r="AK248" s="753"/>
      <c r="AL248" s="753"/>
      <c r="AM248" s="228"/>
      <c r="AN248" s="148"/>
      <c r="AP248" s="147"/>
      <c r="BI248" s="359"/>
      <c r="BJ248" s="359"/>
      <c r="BK248" s="359"/>
      <c r="BL248" s="359"/>
      <c r="BM248" s="359"/>
      <c r="BN248" s="359"/>
      <c r="BP248" s="317"/>
      <c r="BQ248" s="317"/>
      <c r="BR248" s="317"/>
      <c r="BS248" s="317"/>
      <c r="BT248" s="317"/>
      <c r="BU248" s="317"/>
      <c r="BV248" s="317"/>
    </row>
    <row r="249" spans="1:74" ht="15" outlineLevel="1">
      <c r="A249" s="399" t="s">
        <v>753</v>
      </c>
      <c r="B249" s="400" t="s">
        <v>134</v>
      </c>
      <c r="C249" s="148" t="s">
        <v>91</v>
      </c>
      <c r="D249" s="361"/>
      <c r="E249" s="147"/>
      <c r="F249" s="361"/>
      <c r="G249" s="361"/>
      <c r="H249" s="361"/>
      <c r="I249" s="361"/>
      <c r="J249" s="361"/>
      <c r="K249" s="361"/>
      <c r="L249" s="361"/>
      <c r="M249" s="361"/>
      <c r="N249" s="361"/>
      <c r="O249" s="361"/>
      <c r="P249" s="361"/>
      <c r="Q249" s="361"/>
      <c r="R249" s="361"/>
      <c r="S249" s="361"/>
      <c r="T249" s="361"/>
      <c r="U249" s="813" t="s">
        <v>753</v>
      </c>
      <c r="V249" s="361"/>
      <c r="W249" s="398"/>
      <c r="X249" s="398"/>
      <c r="Y249" s="1106">
        <v>7550000000</v>
      </c>
      <c r="Z249" s="1106"/>
      <c r="AA249" s="1106"/>
      <c r="AB249" s="1106"/>
      <c r="AC249" s="1106"/>
      <c r="AD249" s="1106"/>
      <c r="AE249" s="419"/>
      <c r="AF249" s="1106">
        <v>4494173699</v>
      </c>
      <c r="AG249" s="1106"/>
      <c r="AH249" s="1106"/>
      <c r="AI249" s="1106"/>
      <c r="AJ249" s="1106"/>
      <c r="AK249" s="1106"/>
      <c r="AL249" s="419"/>
      <c r="AM249" s="228" t="s">
        <v>134</v>
      </c>
      <c r="AN249" s="148" t="s">
        <v>635</v>
      </c>
      <c r="AP249" s="147"/>
      <c r="BI249" s="1151"/>
      <c r="BJ249" s="1151"/>
      <c r="BK249" s="1151"/>
      <c r="BL249" s="1151"/>
      <c r="BM249" s="1151"/>
      <c r="BN249" s="1151"/>
      <c r="BP249" s="1152">
        <f>SUM(BX251:BZ251)</f>
        <v>0</v>
      </c>
      <c r="BQ249" s="1152"/>
      <c r="BR249" s="1152"/>
      <c r="BS249" s="1152"/>
      <c r="BT249" s="1152"/>
      <c r="BU249" s="1152"/>
      <c r="BV249" s="317"/>
    </row>
    <row r="250" spans="1:74" ht="15" outlineLevel="1">
      <c r="A250" s="399" t="s">
        <v>754</v>
      </c>
      <c r="B250" s="400" t="s">
        <v>133</v>
      </c>
      <c r="C250" s="148" t="s">
        <v>90</v>
      </c>
      <c r="D250" s="361"/>
      <c r="E250" s="147"/>
      <c r="F250" s="361"/>
      <c r="G250" s="361"/>
      <c r="H250" s="361"/>
      <c r="I250" s="361"/>
      <c r="J250" s="361"/>
      <c r="K250" s="361"/>
      <c r="L250" s="361"/>
      <c r="M250" s="361"/>
      <c r="N250" s="361"/>
      <c r="O250" s="361"/>
      <c r="P250" s="361"/>
      <c r="Q250" s="361"/>
      <c r="R250" s="361"/>
      <c r="S250" s="361"/>
      <c r="T250" s="361"/>
      <c r="U250" s="813" t="s">
        <v>754</v>
      </c>
      <c r="V250" s="361"/>
      <c r="W250" s="398"/>
      <c r="X250" s="398"/>
      <c r="Y250" s="1106">
        <v>-8747315000</v>
      </c>
      <c r="Z250" s="1106"/>
      <c r="AA250" s="1106"/>
      <c r="AB250" s="1106"/>
      <c r="AC250" s="1106"/>
      <c r="AD250" s="1106"/>
      <c r="AE250" s="419"/>
      <c r="AF250" s="1106">
        <v>-1800000000</v>
      </c>
      <c r="AG250" s="1106"/>
      <c r="AH250" s="1106"/>
      <c r="AI250" s="1106"/>
      <c r="AJ250" s="1106"/>
      <c r="AK250" s="1106"/>
      <c r="AL250" s="419"/>
      <c r="AM250" s="228" t="s">
        <v>133</v>
      </c>
      <c r="AN250" s="148" t="s">
        <v>636</v>
      </c>
      <c r="AP250" s="147"/>
      <c r="BI250" s="1151"/>
      <c r="BJ250" s="1151"/>
      <c r="BK250" s="1151"/>
      <c r="BL250" s="1151"/>
      <c r="BM250" s="1151"/>
      <c r="BN250" s="1151"/>
      <c r="BP250" s="1152">
        <f>-SUM(BX252:BZ252)</f>
        <v>0</v>
      </c>
      <c r="BQ250" s="1152"/>
      <c r="BR250" s="1152"/>
      <c r="BS250" s="1152"/>
      <c r="BT250" s="1152"/>
      <c r="BU250" s="1152"/>
      <c r="BV250" s="317"/>
    </row>
    <row r="251" spans="1:74" ht="15" outlineLevel="1">
      <c r="A251" s="399" t="s">
        <v>755</v>
      </c>
      <c r="B251" s="400" t="s">
        <v>229</v>
      </c>
      <c r="C251" s="148" t="s">
        <v>65</v>
      </c>
      <c r="D251" s="361"/>
      <c r="E251" s="147"/>
      <c r="F251" s="361"/>
      <c r="G251" s="361"/>
      <c r="H251" s="361"/>
      <c r="I251" s="361"/>
      <c r="J251" s="361"/>
      <c r="K251" s="361"/>
      <c r="L251" s="361"/>
      <c r="M251" s="361"/>
      <c r="N251" s="361"/>
      <c r="O251" s="361"/>
      <c r="P251" s="361"/>
      <c r="Q251" s="361"/>
      <c r="R251" s="361"/>
      <c r="S251" s="361"/>
      <c r="T251" s="361"/>
      <c r="U251" s="813" t="s">
        <v>755</v>
      </c>
      <c r="V251" s="361"/>
      <c r="W251" s="398"/>
      <c r="X251" s="398"/>
      <c r="Y251" s="1106"/>
      <c r="Z251" s="1106"/>
      <c r="AA251" s="1106"/>
      <c r="AB251" s="1106"/>
      <c r="AC251" s="1106"/>
      <c r="AD251" s="1106"/>
      <c r="AE251" s="419"/>
      <c r="AF251" s="1106"/>
      <c r="AG251" s="1106"/>
      <c r="AH251" s="1106"/>
      <c r="AI251" s="1106"/>
      <c r="AJ251" s="1106"/>
      <c r="AK251" s="1106"/>
      <c r="AL251" s="419"/>
      <c r="AM251" s="228" t="s">
        <v>229</v>
      </c>
      <c r="AN251" s="148" t="s">
        <v>637</v>
      </c>
      <c r="AP251" s="147"/>
      <c r="BI251" s="1151"/>
      <c r="BJ251" s="1151"/>
      <c r="BK251" s="1151"/>
      <c r="BL251" s="1151"/>
      <c r="BM251" s="1151"/>
      <c r="BN251" s="1151"/>
      <c r="BP251" s="1152">
        <f>-SUM(BX254:BZ254)</f>
        <v>0</v>
      </c>
      <c r="BQ251" s="1152"/>
      <c r="BR251" s="1152"/>
      <c r="BS251" s="1152"/>
      <c r="BT251" s="1152"/>
      <c r="BU251" s="1152"/>
      <c r="BV251" s="317"/>
    </row>
    <row r="252" spans="1:74" ht="15" outlineLevel="1">
      <c r="A252" s="399" t="s">
        <v>756</v>
      </c>
      <c r="B252" s="400" t="s">
        <v>230</v>
      </c>
      <c r="C252" s="148" t="s">
        <v>64</v>
      </c>
      <c r="D252" s="361"/>
      <c r="E252" s="147"/>
      <c r="F252" s="361"/>
      <c r="G252" s="361"/>
      <c r="H252" s="361"/>
      <c r="I252" s="361"/>
      <c r="J252" s="361"/>
      <c r="K252" s="361"/>
      <c r="L252" s="361"/>
      <c r="M252" s="361"/>
      <c r="N252" s="361"/>
      <c r="O252" s="361"/>
      <c r="P252" s="361"/>
      <c r="Q252" s="361"/>
      <c r="R252" s="361"/>
      <c r="S252" s="361"/>
      <c r="T252" s="361"/>
      <c r="U252" s="813" t="s">
        <v>756</v>
      </c>
      <c r="V252" s="361"/>
      <c r="W252" s="398"/>
      <c r="X252" s="398"/>
      <c r="Y252" s="1106"/>
      <c r="Z252" s="1106"/>
      <c r="AA252" s="1106"/>
      <c r="AB252" s="1106"/>
      <c r="AC252" s="1106"/>
      <c r="AD252" s="1106"/>
      <c r="AE252" s="419"/>
      <c r="AF252" s="1106"/>
      <c r="AG252" s="1106"/>
      <c r="AH252" s="1106"/>
      <c r="AI252" s="1106"/>
      <c r="AJ252" s="1106"/>
      <c r="AK252" s="1106"/>
      <c r="AL252" s="419"/>
      <c r="AM252" s="228" t="s">
        <v>230</v>
      </c>
      <c r="AN252" s="148" t="s">
        <v>638</v>
      </c>
      <c r="AP252" s="147"/>
      <c r="BI252" s="1151"/>
      <c r="BJ252" s="1151"/>
      <c r="BK252" s="1151"/>
      <c r="BL252" s="1151"/>
      <c r="BM252" s="1151"/>
      <c r="BN252" s="1151"/>
      <c r="BP252" s="1152">
        <f>-SUM(BX255:BZ255)</f>
        <v>0</v>
      </c>
      <c r="BQ252" s="1152"/>
      <c r="BR252" s="1152"/>
      <c r="BS252" s="1152"/>
      <c r="BT252" s="1152"/>
      <c r="BU252" s="1152"/>
      <c r="BV252" s="317"/>
    </row>
    <row r="253" spans="1:74" ht="15" outlineLevel="1">
      <c r="A253" s="399" t="s">
        <v>757</v>
      </c>
      <c r="B253" s="397" t="s">
        <v>758</v>
      </c>
      <c r="C253" s="148"/>
      <c r="D253" s="361"/>
      <c r="E253" s="147"/>
      <c r="F253" s="361"/>
      <c r="G253" s="361"/>
      <c r="H253" s="361"/>
      <c r="I253" s="361"/>
      <c r="J253" s="361"/>
      <c r="K253" s="361"/>
      <c r="L253" s="361"/>
      <c r="M253" s="361"/>
      <c r="N253" s="361"/>
      <c r="O253" s="361"/>
      <c r="P253" s="361"/>
      <c r="Q253" s="361"/>
      <c r="R253" s="361"/>
      <c r="S253" s="361"/>
      <c r="T253" s="361"/>
      <c r="U253" s="814" t="s">
        <v>757</v>
      </c>
      <c r="V253" s="361"/>
      <c r="W253" s="398"/>
      <c r="X253" s="398"/>
      <c r="Y253" s="1104">
        <f>SUBTOTAL(9,Y246:Y252)</f>
        <v>-1197315000</v>
      </c>
      <c r="Z253" s="1104"/>
      <c r="AA253" s="1104"/>
      <c r="AB253" s="1104"/>
      <c r="AC253" s="1104"/>
      <c r="AD253" s="1104"/>
      <c r="AE253" s="419"/>
      <c r="AF253" s="1104">
        <f>SUBTOTAL(9,AF246:AF252)</f>
        <v>2694173699</v>
      </c>
      <c r="AG253" s="1104"/>
      <c r="AH253" s="1104"/>
      <c r="AI253" s="1104"/>
      <c r="AJ253" s="1104"/>
      <c r="AK253" s="1104"/>
      <c r="AL253" s="419"/>
      <c r="AM253" s="228"/>
      <c r="AN253" s="148"/>
      <c r="AP253" s="147"/>
      <c r="BI253" s="359"/>
      <c r="BJ253" s="359"/>
      <c r="BK253" s="359"/>
      <c r="BL253" s="359"/>
      <c r="BM253" s="359"/>
      <c r="BN253" s="359"/>
      <c r="BP253" s="317"/>
      <c r="BQ253" s="317"/>
      <c r="BR253" s="317"/>
      <c r="BS253" s="317"/>
      <c r="BT253" s="317"/>
      <c r="BU253" s="317"/>
      <c r="BV253" s="317"/>
    </row>
    <row r="254" spans="1:74" ht="15" outlineLevel="1">
      <c r="A254" s="401"/>
      <c r="B254" s="150"/>
      <c r="C254" s="150"/>
      <c r="D254" s="361"/>
      <c r="E254" s="149"/>
      <c r="F254" s="361"/>
      <c r="G254" s="361"/>
      <c r="H254" s="361"/>
      <c r="I254" s="361"/>
      <c r="J254" s="361"/>
      <c r="K254" s="361"/>
      <c r="L254" s="361"/>
      <c r="M254" s="361"/>
      <c r="N254" s="361"/>
      <c r="O254" s="361"/>
      <c r="P254" s="361"/>
      <c r="Q254" s="361"/>
      <c r="R254" s="361"/>
      <c r="S254" s="361"/>
      <c r="T254" s="361"/>
      <c r="U254" s="361"/>
      <c r="V254" s="361"/>
      <c r="W254" s="398"/>
      <c r="X254" s="398"/>
      <c r="Y254" s="1140"/>
      <c r="Z254" s="1140"/>
      <c r="AA254" s="1140"/>
      <c r="AB254" s="1140"/>
      <c r="AC254" s="1140"/>
      <c r="AD254" s="1140"/>
      <c r="AE254" s="419"/>
      <c r="AF254" s="1140"/>
      <c r="AG254" s="1140"/>
      <c r="AH254" s="1140"/>
      <c r="AI254" s="1140"/>
      <c r="AJ254" s="1140"/>
      <c r="AK254" s="1140"/>
      <c r="AL254" s="419"/>
      <c r="AM254" s="150"/>
      <c r="AN254" s="150"/>
      <c r="AP254" s="149"/>
      <c r="BI254" s="1157"/>
      <c r="BJ254" s="1157"/>
      <c r="BK254" s="1157"/>
      <c r="BL254" s="1157"/>
      <c r="BM254" s="1157"/>
      <c r="BN254" s="1157"/>
      <c r="BP254" s="1158"/>
      <c r="BQ254" s="1158"/>
      <c r="BR254" s="1158"/>
      <c r="BS254" s="1158"/>
      <c r="BT254" s="1158"/>
      <c r="BU254" s="1158"/>
      <c r="BV254" s="318"/>
    </row>
    <row r="255" spans="1:74" ht="15" outlineLevel="1">
      <c r="A255" s="402">
        <v>50</v>
      </c>
      <c r="B255" s="146" t="s">
        <v>63</v>
      </c>
      <c r="C255" s="145"/>
      <c r="D255" s="361"/>
      <c r="E255" s="66"/>
      <c r="F255" s="361"/>
      <c r="G255" s="361"/>
      <c r="H255" s="361"/>
      <c r="I255" s="361"/>
      <c r="J255" s="361"/>
      <c r="K255" s="361"/>
      <c r="L255" s="361"/>
      <c r="M255" s="361"/>
      <c r="N255" s="361"/>
      <c r="O255" s="361"/>
      <c r="P255" s="361"/>
      <c r="Q255" s="361"/>
      <c r="R255" s="361"/>
      <c r="S255" s="361"/>
      <c r="T255" s="361"/>
      <c r="U255" s="814" t="s">
        <v>419</v>
      </c>
      <c r="V255" s="361"/>
      <c r="W255" s="398"/>
      <c r="X255" s="398"/>
      <c r="Y255" s="1104">
        <f>Y253+Y243+Y233</f>
        <v>-2462853154</v>
      </c>
      <c r="Z255" s="1104"/>
      <c r="AA255" s="1104"/>
      <c r="AB255" s="1104"/>
      <c r="AC255" s="1104"/>
      <c r="AD255" s="1104"/>
      <c r="AE255" s="419"/>
      <c r="AF255" s="1104">
        <f>AF253+AF243+AF233</f>
        <v>-1076701201</v>
      </c>
      <c r="AG255" s="1104"/>
      <c r="AH255" s="1104"/>
      <c r="AI255" s="1104"/>
      <c r="AJ255" s="1104"/>
      <c r="AK255" s="1104"/>
      <c r="AL255" s="419"/>
      <c r="AM255" s="146" t="s">
        <v>639</v>
      </c>
      <c r="AN255" s="145"/>
      <c r="AP255" s="66"/>
      <c r="BI255" s="1155">
        <f>SUBTOTAL(9,BI226:BI252)</f>
        <v>0</v>
      </c>
      <c r="BJ255" s="1155"/>
      <c r="BK255" s="1155"/>
      <c r="BL255" s="1155"/>
      <c r="BM255" s="1155"/>
      <c r="BN255" s="1155"/>
      <c r="BP255" s="1156">
        <f>SUBTOTAL(9,BP226:BP252)</f>
        <v>0</v>
      </c>
      <c r="BQ255" s="1156"/>
      <c r="BR255" s="1156"/>
      <c r="BS255" s="1156"/>
      <c r="BT255" s="1156"/>
      <c r="BU255" s="1156"/>
      <c r="BV255" s="316"/>
    </row>
    <row r="256" spans="1:75" ht="15" outlineLevel="1">
      <c r="A256" s="401"/>
      <c r="B256" s="145"/>
      <c r="C256" s="145"/>
      <c r="D256" s="361"/>
      <c r="E256" s="147"/>
      <c r="F256" s="361"/>
      <c r="G256" s="361"/>
      <c r="H256" s="361"/>
      <c r="I256" s="361"/>
      <c r="J256" s="361"/>
      <c r="K256" s="361"/>
      <c r="L256" s="361"/>
      <c r="M256" s="361"/>
      <c r="N256" s="361"/>
      <c r="O256" s="361"/>
      <c r="P256" s="361"/>
      <c r="Q256" s="361"/>
      <c r="R256" s="361"/>
      <c r="S256" s="361"/>
      <c r="T256" s="361"/>
      <c r="U256" s="361"/>
      <c r="V256" s="361"/>
      <c r="W256" s="398"/>
      <c r="X256" s="398"/>
      <c r="Y256" s="1116"/>
      <c r="Z256" s="1116"/>
      <c r="AA256" s="1116"/>
      <c r="AB256" s="1116"/>
      <c r="AC256" s="1116"/>
      <c r="AD256" s="1116"/>
      <c r="AE256" s="419"/>
      <c r="AF256" s="1116"/>
      <c r="AG256" s="1116"/>
      <c r="AH256" s="1116"/>
      <c r="AI256" s="1116"/>
      <c r="AJ256" s="1116"/>
      <c r="AK256" s="1116"/>
      <c r="AL256" s="419"/>
      <c r="AM256" s="145"/>
      <c r="AN256" s="145"/>
      <c r="AP256" s="147"/>
      <c r="BI256" s="1157"/>
      <c r="BJ256" s="1157"/>
      <c r="BK256" s="1157"/>
      <c r="BL256" s="1157"/>
      <c r="BM256" s="1157"/>
      <c r="BN256" s="1157"/>
      <c r="BP256" s="1158"/>
      <c r="BQ256" s="1158"/>
      <c r="BR256" s="1158"/>
      <c r="BS256" s="1158"/>
      <c r="BT256" s="1158"/>
      <c r="BU256" s="1158"/>
      <c r="BV256" s="318"/>
      <c r="BW256" s="831"/>
    </row>
    <row r="257" spans="1:74" ht="15" outlineLevel="1">
      <c r="A257" s="402">
        <v>60</v>
      </c>
      <c r="B257" s="146" t="s">
        <v>62</v>
      </c>
      <c r="C257" s="145"/>
      <c r="D257" s="361"/>
      <c r="E257" s="66"/>
      <c r="F257" s="361"/>
      <c r="G257" s="361"/>
      <c r="H257" s="361"/>
      <c r="I257" s="361"/>
      <c r="J257" s="361"/>
      <c r="K257" s="361"/>
      <c r="L257" s="361"/>
      <c r="M257" s="361"/>
      <c r="N257" s="361"/>
      <c r="O257" s="361"/>
      <c r="P257" s="361"/>
      <c r="Q257" s="361"/>
      <c r="R257" s="361"/>
      <c r="S257" s="361"/>
      <c r="T257" s="361"/>
      <c r="U257" s="814" t="s">
        <v>420</v>
      </c>
      <c r="V257" s="361"/>
      <c r="W257" s="398"/>
      <c r="X257" s="398"/>
      <c r="Y257" s="1104">
        <v>3270748608</v>
      </c>
      <c r="Z257" s="1104"/>
      <c r="AA257" s="1104"/>
      <c r="AB257" s="1104"/>
      <c r="AC257" s="1104"/>
      <c r="AD257" s="1104"/>
      <c r="AE257" s="419"/>
      <c r="AF257" s="1104">
        <v>1145134542</v>
      </c>
      <c r="AG257" s="1104"/>
      <c r="AH257" s="1104"/>
      <c r="AI257" s="1104"/>
      <c r="AJ257" s="1104"/>
      <c r="AK257" s="1104"/>
      <c r="AL257" s="419"/>
      <c r="AM257" s="146" t="s">
        <v>640</v>
      </c>
      <c r="AN257" s="145"/>
      <c r="AP257" s="66"/>
      <c r="BI257" s="1155"/>
      <c r="BJ257" s="1155"/>
      <c r="BK257" s="1155"/>
      <c r="BL257" s="1155"/>
      <c r="BM257" s="1155"/>
      <c r="BN257" s="1155"/>
      <c r="BP257" s="1156">
        <f>BO11</f>
        <v>0</v>
      </c>
      <c r="BQ257" s="1156"/>
      <c r="BR257" s="1156"/>
      <c r="BS257" s="1156"/>
      <c r="BT257" s="1156"/>
      <c r="BU257" s="1156"/>
      <c r="BV257" s="316"/>
    </row>
    <row r="258" spans="1:74" ht="15" outlineLevel="1">
      <c r="A258" s="402">
        <v>61</v>
      </c>
      <c r="B258" s="148" t="s">
        <v>144</v>
      </c>
      <c r="C258" s="403"/>
      <c r="D258" s="361"/>
      <c r="E258" s="147"/>
      <c r="F258" s="361"/>
      <c r="G258" s="361"/>
      <c r="H258" s="361"/>
      <c r="I258" s="361"/>
      <c r="J258" s="361"/>
      <c r="K258" s="361"/>
      <c r="L258" s="361"/>
      <c r="M258" s="361"/>
      <c r="N258" s="361"/>
      <c r="O258" s="361"/>
      <c r="P258" s="361"/>
      <c r="Q258" s="361"/>
      <c r="R258" s="361"/>
      <c r="S258" s="361"/>
      <c r="T258" s="361"/>
      <c r="U258" s="813" t="s">
        <v>421</v>
      </c>
      <c r="V258" s="361"/>
      <c r="W258" s="398"/>
      <c r="X258" s="398"/>
      <c r="Y258" s="1134">
        <v>0</v>
      </c>
      <c r="Z258" s="1134"/>
      <c r="AA258" s="1134"/>
      <c r="AB258" s="1134"/>
      <c r="AC258" s="1134"/>
      <c r="AD258" s="1134"/>
      <c r="AE258" s="419"/>
      <c r="AF258" s="1134">
        <v>321189</v>
      </c>
      <c r="AG258" s="1134"/>
      <c r="AH258" s="1134"/>
      <c r="AI258" s="1134"/>
      <c r="AJ258" s="1134"/>
      <c r="AK258" s="1134"/>
      <c r="AL258" s="419"/>
      <c r="AN258" s="148" t="s">
        <v>641</v>
      </c>
      <c r="AP258" s="147"/>
      <c r="BI258" s="1160"/>
      <c r="BJ258" s="1160"/>
      <c r="BK258" s="1160"/>
      <c r="BL258" s="1160"/>
      <c r="BM258" s="1160"/>
      <c r="BN258" s="1160"/>
      <c r="BP258" s="1161"/>
      <c r="BQ258" s="1161"/>
      <c r="BR258" s="1161"/>
      <c r="BS258" s="1161"/>
      <c r="BT258" s="1161"/>
      <c r="BU258" s="1161"/>
      <c r="BV258" s="319"/>
    </row>
    <row r="259" spans="1:75" ht="15" outlineLevel="1">
      <c r="A259" s="402">
        <v>70</v>
      </c>
      <c r="B259" s="146" t="s">
        <v>61</v>
      </c>
      <c r="C259" s="145"/>
      <c r="D259" s="361"/>
      <c r="E259" s="66"/>
      <c r="F259" s="361"/>
      <c r="G259" s="361"/>
      <c r="H259" s="361"/>
      <c r="I259" s="361"/>
      <c r="J259" s="361"/>
      <c r="K259" s="361"/>
      <c r="L259" s="361"/>
      <c r="M259" s="361"/>
      <c r="N259" s="361"/>
      <c r="O259" s="361"/>
      <c r="P259" s="361"/>
      <c r="Q259" s="361"/>
      <c r="R259" s="361"/>
      <c r="S259" s="361"/>
      <c r="T259" s="361"/>
      <c r="U259" s="814" t="s">
        <v>422</v>
      </c>
      <c r="V259" s="361"/>
      <c r="W259" s="398"/>
      <c r="X259" s="398"/>
      <c r="Y259" s="1139">
        <f>Y255+Y257+Y258</f>
        <v>807895454</v>
      </c>
      <c r="Z259" s="1139"/>
      <c r="AA259" s="1139"/>
      <c r="AB259" s="1139"/>
      <c r="AC259" s="1139"/>
      <c r="AD259" s="1139"/>
      <c r="AE259" s="419"/>
      <c r="AF259" s="1139">
        <f>AF255+AF257+AF258</f>
        <v>68754530</v>
      </c>
      <c r="AG259" s="1139"/>
      <c r="AH259" s="1139"/>
      <c r="AI259" s="1139"/>
      <c r="AJ259" s="1139"/>
      <c r="AK259" s="1139"/>
      <c r="AL259" s="419"/>
      <c r="AM259" s="146" t="s">
        <v>642</v>
      </c>
      <c r="AN259" s="145"/>
      <c r="AP259" s="66"/>
      <c r="BI259" s="1162">
        <f>BI255+BI257</f>
        <v>0</v>
      </c>
      <c r="BJ259" s="1162"/>
      <c r="BK259" s="1162"/>
      <c r="BL259" s="1162"/>
      <c r="BM259" s="1162"/>
      <c r="BN259" s="1162"/>
      <c r="BP259" s="1163">
        <f>BP255+BP257</f>
        <v>0</v>
      </c>
      <c r="BQ259" s="1163"/>
      <c r="BR259" s="1163"/>
      <c r="BS259" s="1163"/>
      <c r="BT259" s="1163"/>
      <c r="BU259" s="1163"/>
      <c r="BV259" s="320"/>
      <c r="BW259" s="141">
        <f>Y259-'Tổng hợp'!F12</f>
        <v>0</v>
      </c>
    </row>
    <row r="260" spans="1:40" ht="23.25" customHeight="1" outlineLevel="1">
      <c r="A260" s="361"/>
      <c r="B260" s="142"/>
      <c r="C260" s="142"/>
      <c r="AM260" s="142"/>
      <c r="AN260" s="142"/>
    </row>
    <row r="261" spans="1:76" s="10" customFormat="1" ht="15" outlineLevel="1">
      <c r="A261" s="353"/>
      <c r="B261" s="50"/>
      <c r="C261" s="50"/>
      <c r="D261" s="48"/>
      <c r="E261" s="48"/>
      <c r="F261" s="48"/>
      <c r="G261" s="48"/>
      <c r="H261" s="48"/>
      <c r="I261" s="48"/>
      <c r="J261" s="48"/>
      <c r="K261" s="48"/>
      <c r="L261" s="48"/>
      <c r="M261" s="48"/>
      <c r="N261" s="48"/>
      <c r="O261" s="48"/>
      <c r="P261" s="48"/>
      <c r="Q261" s="48"/>
      <c r="R261" s="48"/>
      <c r="S261" s="48"/>
      <c r="T261" s="48"/>
      <c r="U261" s="836" t="str">
        <f>'Danh mục'!B10</f>
        <v>Nam Định, ngày 15 tháng 7 năm 2014</v>
      </c>
      <c r="V261" s="48"/>
      <c r="W261" s="49"/>
      <c r="X261" s="49"/>
      <c r="Y261" s="49"/>
      <c r="Z261" s="49"/>
      <c r="AA261" s="49"/>
      <c r="AB261" s="49"/>
      <c r="AC261" s="48"/>
      <c r="AD261" s="51" t="str">
        <f>'Danh mục'!$B$10</f>
        <v>Nam Định, ngày 15 tháng 7 năm 2014</v>
      </c>
      <c r="AE261" s="48"/>
      <c r="AF261" s="48"/>
      <c r="AG261" s="48"/>
      <c r="AH261" s="48"/>
      <c r="AI261" s="48"/>
      <c r="AJ261" s="48"/>
      <c r="AK261" s="48"/>
      <c r="AM261" s="224"/>
      <c r="AN261" s="50"/>
      <c r="AO261" s="48"/>
      <c r="AP261" s="48"/>
      <c r="AQ261" s="48"/>
      <c r="AR261" s="48"/>
      <c r="AS261" s="48"/>
      <c r="AT261" s="48"/>
      <c r="AU261" s="48"/>
      <c r="AV261" s="48"/>
      <c r="AW261" s="48"/>
      <c r="AX261" s="48"/>
      <c r="AY261" s="48"/>
      <c r="AZ261" s="48"/>
      <c r="BA261" s="48"/>
      <c r="BB261" s="48"/>
      <c r="BC261" s="48"/>
      <c r="BD261" s="48"/>
      <c r="BE261" s="48"/>
      <c r="BF261" s="48"/>
      <c r="BG261" s="49"/>
      <c r="BH261" s="49"/>
      <c r="BI261" s="49"/>
      <c r="BJ261" s="49"/>
      <c r="BK261" s="49"/>
      <c r="BL261" s="49"/>
      <c r="BM261" s="48"/>
      <c r="BN261" s="51" t="str">
        <f>'Danh mục'!$D$10</f>
        <v>…, … Febuary 2009</v>
      </c>
      <c r="BO261" s="48"/>
      <c r="BP261" s="48"/>
      <c r="BQ261" s="48"/>
      <c r="BR261" s="48"/>
      <c r="BS261" s="48"/>
      <c r="BT261" s="48"/>
      <c r="BU261" s="48"/>
      <c r="BV261" s="48"/>
      <c r="BW261" s="143"/>
      <c r="BX261" s="143"/>
    </row>
    <row r="262" spans="1:76" s="10" customFormat="1" ht="15" outlineLevel="1">
      <c r="A262" s="353"/>
      <c r="B262" s="50"/>
      <c r="C262" s="50"/>
      <c r="D262" s="845"/>
      <c r="E262" s="48"/>
      <c r="F262" s="846" t="s">
        <v>60</v>
      </c>
      <c r="H262" s="55"/>
      <c r="I262" s="48"/>
      <c r="J262" s="48"/>
      <c r="K262" s="48"/>
      <c r="L262" s="48"/>
      <c r="M262" s="48"/>
      <c r="P262" s="48"/>
      <c r="Q262" s="55" t="s">
        <v>1267</v>
      </c>
      <c r="R262" s="55" t="str">
        <f>'Danh mục'!A12</f>
        <v>Kế toán trưởng</v>
      </c>
      <c r="S262" s="48"/>
      <c r="T262" s="55"/>
      <c r="U262" s="48"/>
      <c r="V262" s="48"/>
      <c r="W262" s="49"/>
      <c r="X262" s="49"/>
      <c r="Y262" s="49"/>
      <c r="Z262" s="49"/>
      <c r="AA262" s="49"/>
      <c r="AB262" s="49"/>
      <c r="AC262" s="55" t="str">
        <f>'Danh mục'!A11</f>
        <v>Giám đốc</v>
      </c>
      <c r="AD262" s="54" t="s">
        <v>1283</v>
      </c>
      <c r="AE262" s="48"/>
      <c r="AF262" s="48"/>
      <c r="AG262" s="48"/>
      <c r="AH262" s="48"/>
      <c r="AI262" s="48"/>
      <c r="AJ262" s="48"/>
      <c r="AK262" s="48"/>
      <c r="AM262" s="224"/>
      <c r="AN262" s="50"/>
      <c r="AO262" s="48"/>
      <c r="AP262" s="48"/>
      <c r="AQ262" s="48"/>
      <c r="AR262" s="48"/>
      <c r="AS262" s="55" t="s">
        <v>502</v>
      </c>
      <c r="AT262" s="48"/>
      <c r="AU262" s="48"/>
      <c r="AV262" s="48"/>
      <c r="AW262" s="48"/>
      <c r="AX262" s="48"/>
      <c r="AY262" s="48"/>
      <c r="AZ262" s="48"/>
      <c r="BA262" s="48"/>
      <c r="BB262" s="48"/>
      <c r="BC262" s="48"/>
      <c r="BD262" s="55" t="s">
        <v>501</v>
      </c>
      <c r="BE262" s="48"/>
      <c r="BF262" s="48"/>
      <c r="BG262" s="49"/>
      <c r="BH262" s="49"/>
      <c r="BI262" s="49"/>
      <c r="BJ262" s="49"/>
      <c r="BK262" s="49"/>
      <c r="BL262" s="49"/>
      <c r="BM262" s="48"/>
      <c r="BN262" s="54" t="s">
        <v>500</v>
      </c>
      <c r="BO262" s="48"/>
      <c r="BP262" s="48"/>
      <c r="BQ262" s="48"/>
      <c r="BR262" s="48"/>
      <c r="BS262" s="48"/>
      <c r="BT262" s="48"/>
      <c r="BU262" s="48"/>
      <c r="BV262" s="48"/>
      <c r="BW262" s="143"/>
      <c r="BX262" s="143"/>
    </row>
    <row r="263" spans="1:76" s="10" customFormat="1" ht="12.75" customHeight="1" outlineLevel="1">
      <c r="A263" s="353"/>
      <c r="B263" s="50"/>
      <c r="C263" s="50"/>
      <c r="D263" s="48"/>
      <c r="E263" s="48"/>
      <c r="F263" s="48"/>
      <c r="G263" s="48"/>
      <c r="H263" s="48"/>
      <c r="I263" s="48"/>
      <c r="J263" s="48"/>
      <c r="K263" s="48"/>
      <c r="L263" s="48"/>
      <c r="M263" s="48"/>
      <c r="N263" s="48"/>
      <c r="O263" s="48"/>
      <c r="P263" s="48"/>
      <c r="Q263" s="48"/>
      <c r="R263" s="48"/>
      <c r="S263" s="48"/>
      <c r="T263" s="48"/>
      <c r="U263" s="48"/>
      <c r="V263" s="48"/>
      <c r="W263" s="49"/>
      <c r="X263" s="49"/>
      <c r="Y263" s="49"/>
      <c r="Z263" s="49"/>
      <c r="AA263" s="49"/>
      <c r="AB263" s="49"/>
      <c r="AC263" s="48"/>
      <c r="AD263" s="49"/>
      <c r="AE263" s="48"/>
      <c r="AF263" s="48"/>
      <c r="AG263" s="48"/>
      <c r="AH263" s="48"/>
      <c r="AI263" s="48"/>
      <c r="AJ263" s="48"/>
      <c r="AK263" s="48"/>
      <c r="AM263" s="224"/>
      <c r="AN263" s="50"/>
      <c r="AO263" s="48"/>
      <c r="AP263" s="48"/>
      <c r="AQ263" s="48"/>
      <c r="AR263" s="48"/>
      <c r="AS263" s="48"/>
      <c r="AT263" s="48"/>
      <c r="AU263" s="48"/>
      <c r="AV263" s="48"/>
      <c r="AW263" s="48"/>
      <c r="AX263" s="48"/>
      <c r="AY263" s="48"/>
      <c r="AZ263" s="48"/>
      <c r="BA263" s="48"/>
      <c r="BB263" s="48"/>
      <c r="BC263" s="48"/>
      <c r="BD263" s="48"/>
      <c r="BE263" s="48"/>
      <c r="BF263" s="48"/>
      <c r="BG263" s="49"/>
      <c r="BH263" s="49"/>
      <c r="BI263" s="49"/>
      <c r="BJ263" s="49"/>
      <c r="BK263" s="49"/>
      <c r="BL263" s="49"/>
      <c r="BM263" s="48"/>
      <c r="BN263" s="49"/>
      <c r="BO263" s="48"/>
      <c r="BP263" s="48"/>
      <c r="BQ263" s="48"/>
      <c r="BR263" s="48"/>
      <c r="BS263" s="48"/>
      <c r="BT263" s="48"/>
      <c r="BU263" s="48"/>
      <c r="BV263" s="48"/>
      <c r="BW263" s="143"/>
      <c r="BX263" s="143"/>
    </row>
    <row r="264" spans="1:76" s="10" customFormat="1" ht="12.75" customHeight="1" outlineLevel="1">
      <c r="A264" s="353"/>
      <c r="B264" s="50"/>
      <c r="C264" s="50"/>
      <c r="D264" s="48"/>
      <c r="E264" s="48"/>
      <c r="F264" s="48"/>
      <c r="G264" s="48"/>
      <c r="H264" s="48"/>
      <c r="I264" s="48"/>
      <c r="J264" s="48"/>
      <c r="K264" s="48"/>
      <c r="L264" s="48"/>
      <c r="M264" s="48"/>
      <c r="N264" s="48"/>
      <c r="O264" s="48"/>
      <c r="P264" s="48"/>
      <c r="Q264" s="48"/>
      <c r="R264" s="48"/>
      <c r="S264" s="48"/>
      <c r="T264" s="48"/>
      <c r="U264" s="48"/>
      <c r="V264" s="48"/>
      <c r="W264" s="49"/>
      <c r="X264" s="49"/>
      <c r="Y264" s="49"/>
      <c r="Z264" s="49"/>
      <c r="AA264" s="49"/>
      <c r="AB264" s="49"/>
      <c r="AC264" s="48"/>
      <c r="AD264" s="49"/>
      <c r="AE264" s="48"/>
      <c r="AF264" s="48"/>
      <c r="AG264" s="48"/>
      <c r="AH264" s="48"/>
      <c r="AI264" s="48"/>
      <c r="AJ264" s="48"/>
      <c r="AK264" s="48"/>
      <c r="AM264" s="224"/>
      <c r="AN264" s="50"/>
      <c r="AO264" s="48"/>
      <c r="AP264" s="48"/>
      <c r="AQ264" s="48"/>
      <c r="AR264" s="48"/>
      <c r="AS264" s="48"/>
      <c r="AT264" s="48"/>
      <c r="AU264" s="48"/>
      <c r="AV264" s="48"/>
      <c r="AW264" s="48"/>
      <c r="AX264" s="48"/>
      <c r="AY264" s="48"/>
      <c r="AZ264" s="48"/>
      <c r="BA264" s="48"/>
      <c r="BB264" s="48"/>
      <c r="BC264" s="48"/>
      <c r="BD264" s="48"/>
      <c r="BE264" s="48"/>
      <c r="BF264" s="48"/>
      <c r="BG264" s="49"/>
      <c r="BH264" s="49"/>
      <c r="BI264" s="49"/>
      <c r="BJ264" s="49"/>
      <c r="BK264" s="49"/>
      <c r="BL264" s="49"/>
      <c r="BM264" s="48"/>
      <c r="BN264" s="49"/>
      <c r="BO264" s="48"/>
      <c r="BP264" s="48"/>
      <c r="BQ264" s="48"/>
      <c r="BR264" s="48"/>
      <c r="BS264" s="48"/>
      <c r="BT264" s="48"/>
      <c r="BU264" s="48"/>
      <c r="BV264" s="48"/>
      <c r="BW264" s="143"/>
      <c r="BX264" s="143"/>
    </row>
    <row r="265" spans="1:76" s="10" customFormat="1" ht="12.75" customHeight="1" outlineLevel="1">
      <c r="A265" s="353"/>
      <c r="B265" s="50"/>
      <c r="C265" s="50"/>
      <c r="D265" s="48"/>
      <c r="E265" s="48"/>
      <c r="F265" s="48"/>
      <c r="G265" s="48"/>
      <c r="H265" s="48"/>
      <c r="I265" s="48"/>
      <c r="J265" s="48"/>
      <c r="K265" s="48"/>
      <c r="L265" s="48"/>
      <c r="M265" s="48"/>
      <c r="N265" s="48"/>
      <c r="O265" s="48"/>
      <c r="P265" s="48"/>
      <c r="Q265" s="48"/>
      <c r="R265" s="48"/>
      <c r="S265" s="48"/>
      <c r="T265" s="48"/>
      <c r="U265" s="48"/>
      <c r="V265" s="48"/>
      <c r="W265" s="49"/>
      <c r="X265" s="49"/>
      <c r="Y265" s="49"/>
      <c r="Z265" s="49"/>
      <c r="AA265" s="49"/>
      <c r="AB265" s="49"/>
      <c r="AC265" s="48"/>
      <c r="AD265" s="49"/>
      <c r="AE265" s="48"/>
      <c r="AF265" s="48"/>
      <c r="AG265" s="48"/>
      <c r="AH265" s="48"/>
      <c r="AI265" s="48"/>
      <c r="AJ265" s="48"/>
      <c r="AK265" s="48"/>
      <c r="AM265" s="224"/>
      <c r="AN265" s="50"/>
      <c r="AO265" s="48"/>
      <c r="AP265" s="48"/>
      <c r="AQ265" s="48"/>
      <c r="AR265" s="48"/>
      <c r="AS265" s="48"/>
      <c r="AT265" s="48"/>
      <c r="AU265" s="48"/>
      <c r="AV265" s="48"/>
      <c r="AW265" s="48"/>
      <c r="AX265" s="48"/>
      <c r="AY265" s="48"/>
      <c r="AZ265" s="48"/>
      <c r="BA265" s="48"/>
      <c r="BB265" s="48"/>
      <c r="BC265" s="48"/>
      <c r="BD265" s="48"/>
      <c r="BE265" s="48"/>
      <c r="BF265" s="48"/>
      <c r="BG265" s="49"/>
      <c r="BH265" s="49"/>
      <c r="BI265" s="49"/>
      <c r="BJ265" s="49"/>
      <c r="BK265" s="49"/>
      <c r="BL265" s="49"/>
      <c r="BM265" s="48"/>
      <c r="BN265" s="49"/>
      <c r="BO265" s="48"/>
      <c r="BP265" s="48"/>
      <c r="BQ265" s="48"/>
      <c r="BR265" s="48"/>
      <c r="BS265" s="48"/>
      <c r="BT265" s="48"/>
      <c r="BU265" s="48"/>
      <c r="BV265" s="48"/>
      <c r="BW265" s="143"/>
      <c r="BX265" s="143"/>
    </row>
    <row r="266" spans="1:76" s="10" customFormat="1" ht="12.75" customHeight="1" outlineLevel="1">
      <c r="A266" s="353"/>
      <c r="B266" s="50"/>
      <c r="C266" s="50"/>
      <c r="D266" s="48"/>
      <c r="E266" s="48"/>
      <c r="F266" s="48"/>
      <c r="G266" s="48"/>
      <c r="H266" s="48"/>
      <c r="I266" s="48"/>
      <c r="J266" s="48"/>
      <c r="K266" s="48"/>
      <c r="L266" s="48"/>
      <c r="M266" s="48"/>
      <c r="N266" s="48"/>
      <c r="O266" s="48"/>
      <c r="P266" s="48"/>
      <c r="Q266" s="48"/>
      <c r="R266" s="48"/>
      <c r="S266" s="48"/>
      <c r="T266" s="48"/>
      <c r="U266" s="48"/>
      <c r="V266" s="48"/>
      <c r="W266" s="49"/>
      <c r="X266" s="49"/>
      <c r="Y266" s="49"/>
      <c r="Z266" s="49"/>
      <c r="AA266" s="49"/>
      <c r="AB266" s="49"/>
      <c r="AC266" s="48"/>
      <c r="AD266" s="49"/>
      <c r="AE266" s="48"/>
      <c r="AF266" s="48"/>
      <c r="AG266" s="48"/>
      <c r="AH266" s="48"/>
      <c r="AI266" s="48"/>
      <c r="AJ266" s="48"/>
      <c r="AK266" s="48"/>
      <c r="AM266" s="224"/>
      <c r="AN266" s="50"/>
      <c r="AO266" s="48"/>
      <c r="AP266" s="48"/>
      <c r="AQ266" s="48"/>
      <c r="AR266" s="48"/>
      <c r="AS266" s="48"/>
      <c r="AT266" s="48"/>
      <c r="AU266" s="48"/>
      <c r="AV266" s="48"/>
      <c r="AW266" s="48"/>
      <c r="AX266" s="48"/>
      <c r="AY266" s="48"/>
      <c r="AZ266" s="48"/>
      <c r="BA266" s="48"/>
      <c r="BB266" s="48"/>
      <c r="BC266" s="48"/>
      <c r="BD266" s="48"/>
      <c r="BE266" s="48"/>
      <c r="BF266" s="48"/>
      <c r="BG266" s="49"/>
      <c r="BH266" s="49"/>
      <c r="BI266" s="49"/>
      <c r="BJ266" s="49"/>
      <c r="BK266" s="49"/>
      <c r="BL266" s="49"/>
      <c r="BM266" s="48"/>
      <c r="BN266" s="49"/>
      <c r="BO266" s="48"/>
      <c r="BP266" s="48"/>
      <c r="BQ266" s="48"/>
      <c r="BR266" s="48"/>
      <c r="BS266" s="48"/>
      <c r="BT266" s="48"/>
      <c r="BU266" s="48"/>
      <c r="BV266" s="48"/>
      <c r="BW266" s="143"/>
      <c r="BX266" s="143"/>
    </row>
    <row r="267" spans="1:76" s="10" customFormat="1" ht="12.75" customHeight="1" outlineLevel="1">
      <c r="A267" s="353"/>
      <c r="B267" s="50"/>
      <c r="C267" s="50"/>
      <c r="D267" s="48"/>
      <c r="E267" s="48"/>
      <c r="F267" s="48"/>
      <c r="G267" s="48"/>
      <c r="H267" s="48"/>
      <c r="I267" s="48"/>
      <c r="J267" s="48"/>
      <c r="K267" s="48"/>
      <c r="L267" s="48"/>
      <c r="M267" s="48"/>
      <c r="N267" s="48"/>
      <c r="O267" s="48"/>
      <c r="P267" s="48"/>
      <c r="Q267" s="48"/>
      <c r="R267" s="48"/>
      <c r="S267" s="48"/>
      <c r="T267" s="48"/>
      <c r="U267" s="48"/>
      <c r="V267" s="48"/>
      <c r="W267" s="49"/>
      <c r="X267" s="49"/>
      <c r="Y267" s="49"/>
      <c r="Z267" s="49"/>
      <c r="AA267" s="49"/>
      <c r="AB267" s="49"/>
      <c r="AC267" s="48"/>
      <c r="AD267" s="49"/>
      <c r="AE267" s="48"/>
      <c r="AF267" s="48"/>
      <c r="AG267" s="48"/>
      <c r="AH267" s="48"/>
      <c r="AI267" s="48"/>
      <c r="AJ267" s="48"/>
      <c r="AK267" s="48"/>
      <c r="AM267" s="224"/>
      <c r="AN267" s="50"/>
      <c r="AO267" s="48"/>
      <c r="AP267" s="48"/>
      <c r="AQ267" s="48"/>
      <c r="AR267" s="48"/>
      <c r="AS267" s="48"/>
      <c r="AT267" s="48"/>
      <c r="AU267" s="48"/>
      <c r="AV267" s="48"/>
      <c r="AW267" s="48"/>
      <c r="AX267" s="48"/>
      <c r="AY267" s="48"/>
      <c r="AZ267" s="48"/>
      <c r="BA267" s="48"/>
      <c r="BB267" s="48"/>
      <c r="BC267" s="48"/>
      <c r="BD267" s="48"/>
      <c r="BE267" s="48"/>
      <c r="BF267" s="48"/>
      <c r="BG267" s="49"/>
      <c r="BH267" s="49"/>
      <c r="BI267" s="49"/>
      <c r="BJ267" s="49"/>
      <c r="BK267" s="49"/>
      <c r="BL267" s="49"/>
      <c r="BM267" s="48"/>
      <c r="BN267" s="49"/>
      <c r="BO267" s="48"/>
      <c r="BP267" s="48"/>
      <c r="BQ267" s="48"/>
      <c r="BR267" s="48"/>
      <c r="BS267" s="48"/>
      <c r="BT267" s="48"/>
      <c r="BU267" s="48"/>
      <c r="BV267" s="48"/>
      <c r="BW267" s="143"/>
      <c r="BX267" s="143"/>
    </row>
    <row r="268" spans="1:76" s="10" customFormat="1" ht="12.75" customHeight="1" outlineLevel="1">
      <c r="A268" s="353"/>
      <c r="B268" s="50"/>
      <c r="C268" s="50"/>
      <c r="D268" s="48"/>
      <c r="E268" s="48"/>
      <c r="F268" s="48"/>
      <c r="G268" s="48"/>
      <c r="H268" s="48"/>
      <c r="I268" s="48"/>
      <c r="J268" s="48"/>
      <c r="K268" s="48"/>
      <c r="L268" s="48"/>
      <c r="M268" s="48"/>
      <c r="N268" s="48"/>
      <c r="O268" s="48"/>
      <c r="P268" s="48"/>
      <c r="Q268" s="48"/>
      <c r="R268" s="48"/>
      <c r="S268" s="48"/>
      <c r="T268" s="48"/>
      <c r="U268" s="48"/>
      <c r="V268" s="48"/>
      <c r="W268" s="49"/>
      <c r="X268" s="49"/>
      <c r="Y268" s="49"/>
      <c r="Z268" s="49"/>
      <c r="AA268" s="49"/>
      <c r="AB268" s="49"/>
      <c r="AC268" s="48"/>
      <c r="AD268" s="49"/>
      <c r="AE268" s="48"/>
      <c r="AF268" s="48"/>
      <c r="AG268" s="48"/>
      <c r="AH268" s="48"/>
      <c r="AI268" s="48"/>
      <c r="AJ268" s="48"/>
      <c r="AK268" s="48"/>
      <c r="AM268" s="224"/>
      <c r="AN268" s="50"/>
      <c r="AO268" s="48"/>
      <c r="AP268" s="48"/>
      <c r="AQ268" s="48"/>
      <c r="AR268" s="48"/>
      <c r="AS268" s="48"/>
      <c r="AT268" s="48"/>
      <c r="AU268" s="48"/>
      <c r="AV268" s="48"/>
      <c r="AW268" s="48"/>
      <c r="AX268" s="48"/>
      <c r="AY268" s="48"/>
      <c r="AZ268" s="48"/>
      <c r="BA268" s="48"/>
      <c r="BB268" s="48"/>
      <c r="BC268" s="48"/>
      <c r="BD268" s="48"/>
      <c r="BE268" s="48"/>
      <c r="BF268" s="48"/>
      <c r="BG268" s="49"/>
      <c r="BH268" s="49"/>
      <c r="BI268" s="49"/>
      <c r="BJ268" s="49"/>
      <c r="BK268" s="49"/>
      <c r="BL268" s="49"/>
      <c r="BM268" s="48"/>
      <c r="BN268" s="49"/>
      <c r="BO268" s="48"/>
      <c r="BP268" s="48"/>
      <c r="BQ268" s="48"/>
      <c r="BR268" s="48"/>
      <c r="BS268" s="48"/>
      <c r="BT268" s="48"/>
      <c r="BU268" s="48"/>
      <c r="BV268" s="48"/>
      <c r="BW268" s="143"/>
      <c r="BX268" s="143"/>
    </row>
    <row r="269" spans="1:76" s="10" customFormat="1" ht="15" outlineLevel="1">
      <c r="A269" s="352"/>
      <c r="B269" s="50"/>
      <c r="C269" s="50"/>
      <c r="D269" s="845" t="str">
        <f>'Danh mục'!B13</f>
        <v>Hoàng Thị Hồng</v>
      </c>
      <c r="F269" s="354"/>
      <c r="G269" s="354"/>
      <c r="H269" s="55"/>
      <c r="I269" s="354"/>
      <c r="J269" s="354"/>
      <c r="K269" s="354"/>
      <c r="L269" s="354"/>
      <c r="P269" s="354"/>
      <c r="R269" s="55" t="str">
        <f>'Danh mục'!B12</f>
        <v>Trần Thị Hồng Mến</v>
      </c>
      <c r="S269" s="354"/>
      <c r="T269" s="55"/>
      <c r="U269" s="354"/>
      <c r="V269" s="354"/>
      <c r="W269" s="56"/>
      <c r="X269" s="56"/>
      <c r="Y269" s="56"/>
      <c r="Z269" s="56"/>
      <c r="AA269" s="56"/>
      <c r="AC269" s="54" t="str">
        <f>'Danh mục'!B11</f>
        <v>Hoàng Hữu Tuấn</v>
      </c>
      <c r="AD269" s="54" t="str">
        <f>'Danh mục'!$B$11</f>
        <v>Hoàng Hữu Tuấn</v>
      </c>
      <c r="AE269" s="354"/>
      <c r="AF269" s="354"/>
      <c r="AG269" s="354"/>
      <c r="AH269" s="354"/>
      <c r="AI269" s="354"/>
      <c r="AJ269" s="354"/>
      <c r="AK269" s="354"/>
      <c r="AL269" s="121"/>
      <c r="AM269" s="224"/>
      <c r="AN269" s="50"/>
      <c r="AO269" s="48"/>
      <c r="AP269" s="48"/>
      <c r="AQ269" s="48"/>
      <c r="AR269" s="48"/>
      <c r="AS269" s="52" t="str">
        <f>'Danh mục'!$D$13</f>
        <v>Prepared by</v>
      </c>
      <c r="AT269" s="48"/>
      <c r="AU269" s="48"/>
      <c r="AV269" s="48"/>
      <c r="AW269" s="48"/>
      <c r="AX269" s="48"/>
      <c r="AY269" s="48"/>
      <c r="AZ269" s="48"/>
      <c r="BA269" s="48"/>
      <c r="BB269" s="48"/>
      <c r="BC269" s="48"/>
      <c r="BD269" s="52" t="str">
        <f>'Danh mục'!$D$12</f>
        <v>Name of Chief Acc</v>
      </c>
      <c r="BE269" s="48"/>
      <c r="BF269" s="48"/>
      <c r="BG269" s="49"/>
      <c r="BH269" s="49"/>
      <c r="BI269" s="49"/>
      <c r="BJ269" s="49"/>
      <c r="BK269" s="49"/>
      <c r="BL269" s="49"/>
      <c r="BM269" s="48"/>
      <c r="BN269" s="51" t="str">
        <f>'Danh mục'!$D$11</f>
        <v>Name of Director</v>
      </c>
      <c r="BO269" s="48"/>
      <c r="BP269" s="48"/>
      <c r="BQ269" s="48"/>
      <c r="BR269" s="48"/>
      <c r="BS269" s="48"/>
      <c r="BT269" s="48"/>
      <c r="BU269" s="48"/>
      <c r="BV269" s="48"/>
      <c r="BW269" s="143"/>
      <c r="BX269" s="143"/>
    </row>
    <row r="270" spans="1:40" ht="15">
      <c r="A270" s="361"/>
      <c r="B270" s="142"/>
      <c r="C270" s="142"/>
      <c r="AM270" s="142"/>
      <c r="AN270" s="142"/>
    </row>
    <row r="271" spans="1:74" ht="18.75" outlineLevel="1">
      <c r="A271" s="361"/>
      <c r="B271" s="226" t="s">
        <v>110</v>
      </c>
      <c r="C271" s="155"/>
      <c r="D271" s="153"/>
      <c r="E271" s="153"/>
      <c r="F271" s="153"/>
      <c r="G271" s="153"/>
      <c r="H271" s="153"/>
      <c r="I271" s="153"/>
      <c r="J271" s="153"/>
      <c r="K271" s="153"/>
      <c r="L271" s="153"/>
      <c r="M271" s="153"/>
      <c r="N271" s="153"/>
      <c r="O271" s="153"/>
      <c r="P271" s="153"/>
      <c r="Q271" s="153"/>
      <c r="R271" s="153"/>
      <c r="S271" s="153"/>
      <c r="T271" s="153"/>
      <c r="U271" s="153"/>
      <c r="V271" s="153"/>
      <c r="W271" s="154"/>
      <c r="X271" s="154"/>
      <c r="Y271" s="154"/>
      <c r="Z271" s="154"/>
      <c r="AA271" s="154"/>
      <c r="AB271" s="154"/>
      <c r="AC271" s="153"/>
      <c r="AD271" s="154"/>
      <c r="AE271" s="153"/>
      <c r="AF271" s="153"/>
      <c r="AG271" s="153"/>
      <c r="AH271" s="153"/>
      <c r="AI271" s="153"/>
      <c r="AJ271" s="153"/>
      <c r="AK271" s="153"/>
      <c r="AM271" s="226" t="str">
        <f>AM218</f>
        <v>CASH FLOW STATEMENT</v>
      </c>
      <c r="AN271" s="155"/>
      <c r="AO271" s="153"/>
      <c r="AP271" s="153"/>
      <c r="AQ271" s="153"/>
      <c r="AR271" s="153"/>
      <c r="AS271" s="153"/>
      <c r="AT271" s="153"/>
      <c r="AU271" s="153"/>
      <c r="AV271" s="153"/>
      <c r="AW271" s="153"/>
      <c r="AX271" s="153"/>
      <c r="AY271" s="153"/>
      <c r="AZ271" s="153"/>
      <c r="BA271" s="153"/>
      <c r="BB271" s="153"/>
      <c r="BC271" s="153"/>
      <c r="BD271" s="153"/>
      <c r="BE271" s="153"/>
      <c r="BF271" s="153"/>
      <c r="BG271" s="154"/>
      <c r="BH271" s="154"/>
      <c r="BI271" s="154"/>
      <c r="BJ271" s="154"/>
      <c r="BK271" s="154"/>
      <c r="BL271" s="154"/>
      <c r="BM271" s="153"/>
      <c r="BN271" s="154"/>
      <c r="BO271" s="153"/>
      <c r="BP271" s="153"/>
      <c r="BQ271" s="153"/>
      <c r="BR271" s="153"/>
      <c r="BS271" s="153"/>
      <c r="BT271" s="153"/>
      <c r="BU271" s="153"/>
      <c r="BV271" s="153"/>
    </row>
    <row r="272" spans="1:74" ht="15" outlineLevel="1">
      <c r="A272" s="361"/>
      <c r="B272" s="156" t="s">
        <v>122</v>
      </c>
      <c r="C272" s="155"/>
      <c r="D272" s="153"/>
      <c r="E272" s="153"/>
      <c r="F272" s="153"/>
      <c r="G272" s="153"/>
      <c r="H272" s="153"/>
      <c r="I272" s="153"/>
      <c r="J272" s="153"/>
      <c r="K272" s="153"/>
      <c r="L272" s="153"/>
      <c r="M272" s="153"/>
      <c r="N272" s="153"/>
      <c r="O272" s="153"/>
      <c r="P272" s="153"/>
      <c r="Q272" s="153"/>
      <c r="R272" s="153"/>
      <c r="S272" s="153"/>
      <c r="T272" s="153"/>
      <c r="U272" s="153"/>
      <c r="V272" s="153"/>
      <c r="W272" s="154"/>
      <c r="X272" s="154"/>
      <c r="Y272" s="154"/>
      <c r="Z272" s="154"/>
      <c r="AA272" s="154"/>
      <c r="AB272" s="154"/>
      <c r="AC272" s="153"/>
      <c r="AD272" s="154"/>
      <c r="AE272" s="153"/>
      <c r="AF272" s="153"/>
      <c r="AG272" s="153"/>
      <c r="AH272" s="153"/>
      <c r="AI272" s="153"/>
      <c r="AJ272" s="153"/>
      <c r="AK272" s="153"/>
      <c r="AM272" s="156" t="s">
        <v>643</v>
      </c>
      <c r="AN272" s="155"/>
      <c r="AO272" s="153"/>
      <c r="AP272" s="153"/>
      <c r="AQ272" s="153"/>
      <c r="AR272" s="153"/>
      <c r="AS272" s="153"/>
      <c r="AT272" s="153"/>
      <c r="AU272" s="153"/>
      <c r="AV272" s="153"/>
      <c r="AW272" s="153"/>
      <c r="AX272" s="153"/>
      <c r="AY272" s="153"/>
      <c r="AZ272" s="153"/>
      <c r="BA272" s="153"/>
      <c r="BB272" s="153"/>
      <c r="BC272" s="153"/>
      <c r="BD272" s="153"/>
      <c r="BE272" s="153"/>
      <c r="BF272" s="153"/>
      <c r="BG272" s="154"/>
      <c r="BH272" s="154"/>
      <c r="BI272" s="154"/>
      <c r="BJ272" s="154"/>
      <c r="BK272" s="154"/>
      <c r="BL272" s="154"/>
      <c r="BM272" s="153"/>
      <c r="BN272" s="154"/>
      <c r="BO272" s="153"/>
      <c r="BP272" s="153"/>
      <c r="BQ272" s="153"/>
      <c r="BR272" s="153"/>
      <c r="BS272" s="153"/>
      <c r="BT272" s="153"/>
      <c r="BU272" s="153"/>
      <c r="BV272" s="153"/>
    </row>
    <row r="273" spans="1:74" ht="15" outlineLevel="1">
      <c r="A273" s="361"/>
      <c r="B273" s="73" t="str">
        <f>'Danh mục'!$B$7</f>
        <v>Cho kỳ kế toán từ ngày 01/01/2014 đến ngày 30/06/2014</v>
      </c>
      <c r="C273" s="155"/>
      <c r="D273" s="153"/>
      <c r="E273" s="153"/>
      <c r="F273" s="153"/>
      <c r="G273" s="153"/>
      <c r="H273" s="153"/>
      <c r="I273" s="153"/>
      <c r="J273" s="153"/>
      <c r="K273" s="153"/>
      <c r="L273" s="153"/>
      <c r="M273" s="153"/>
      <c r="N273" s="153"/>
      <c r="O273" s="153"/>
      <c r="P273" s="153"/>
      <c r="Q273" s="153"/>
      <c r="R273" s="153"/>
      <c r="S273" s="153"/>
      <c r="T273" s="153"/>
      <c r="U273" s="153"/>
      <c r="V273" s="153"/>
      <c r="W273" s="154"/>
      <c r="X273" s="154"/>
      <c r="Y273" s="154"/>
      <c r="Z273" s="154"/>
      <c r="AA273" s="154"/>
      <c r="AB273" s="154"/>
      <c r="AC273" s="153"/>
      <c r="AD273" s="154"/>
      <c r="AE273" s="153"/>
      <c r="AF273" s="153"/>
      <c r="AG273" s="153"/>
      <c r="AH273" s="153"/>
      <c r="AI273" s="153"/>
      <c r="AJ273" s="153"/>
      <c r="AK273" s="153"/>
      <c r="AM273" s="73">
        <f>AM220</f>
        <v>0</v>
      </c>
      <c r="AN273" s="155"/>
      <c r="AO273" s="153"/>
      <c r="AP273" s="153"/>
      <c r="AQ273" s="153"/>
      <c r="AR273" s="153"/>
      <c r="AS273" s="153"/>
      <c r="AT273" s="153"/>
      <c r="AU273" s="153"/>
      <c r="AV273" s="153"/>
      <c r="AW273" s="153"/>
      <c r="AX273" s="153"/>
      <c r="AY273" s="153"/>
      <c r="AZ273" s="153"/>
      <c r="BA273" s="153"/>
      <c r="BB273" s="153"/>
      <c r="BC273" s="153"/>
      <c r="BD273" s="153"/>
      <c r="BE273" s="153"/>
      <c r="BF273" s="153"/>
      <c r="BG273" s="154"/>
      <c r="BH273" s="154"/>
      <c r="BI273" s="154"/>
      <c r="BJ273" s="154"/>
      <c r="BK273" s="154"/>
      <c r="BL273" s="154"/>
      <c r="BM273" s="153"/>
      <c r="BN273" s="154"/>
      <c r="BO273" s="153"/>
      <c r="BP273" s="153"/>
      <c r="BQ273" s="153"/>
      <c r="BR273" s="153"/>
      <c r="BS273" s="153"/>
      <c r="BT273" s="153"/>
      <c r="BU273" s="153"/>
      <c r="BV273" s="153"/>
    </row>
    <row r="274" spans="1:37" ht="15" outlineLevel="1">
      <c r="A274" s="361"/>
      <c r="AK274" s="374" t="s">
        <v>1034</v>
      </c>
    </row>
    <row r="275" spans="1:78" s="157" customFormat="1" ht="24.75" customHeight="1" outlineLevel="1">
      <c r="A275" s="404" t="s">
        <v>955</v>
      </c>
      <c r="B275" s="405"/>
      <c r="C275" s="406"/>
      <c r="D275" s="407"/>
      <c r="E275" s="408"/>
      <c r="F275" s="407"/>
      <c r="G275" s="409" t="s">
        <v>972</v>
      </c>
      <c r="H275" s="407"/>
      <c r="I275" s="407"/>
      <c r="J275" s="407"/>
      <c r="K275" s="407"/>
      <c r="L275" s="407"/>
      <c r="M275" s="407"/>
      <c r="N275" s="407"/>
      <c r="O275" s="392"/>
      <c r="P275" s="392"/>
      <c r="Q275" s="392"/>
      <c r="R275" s="392"/>
      <c r="S275" s="1119" t="s">
        <v>1033</v>
      </c>
      <c r="T275" s="1119"/>
      <c r="U275" s="1119"/>
      <c r="V275" s="392"/>
      <c r="W275" s="393"/>
      <c r="X275" s="393"/>
      <c r="Y275" s="1130"/>
      <c r="Z275" s="1130"/>
      <c r="AA275" s="1130"/>
      <c r="AB275" s="1130"/>
      <c r="AC275" s="1130"/>
      <c r="AD275" s="1130"/>
      <c r="AE275" s="407"/>
      <c r="AF275" s="1130" t="str">
        <f>'Danh mục'!$B$18</f>
        <v>Kỳ này</v>
      </c>
      <c r="AG275" s="1130"/>
      <c r="AH275" s="1130"/>
      <c r="AI275" s="1130"/>
      <c r="AJ275" s="1130"/>
      <c r="AK275" s="1130"/>
      <c r="AL275" s="394"/>
      <c r="AM275" s="163" t="str">
        <f>AM223</f>
        <v>Items</v>
      </c>
      <c r="AN275" s="161"/>
      <c r="AO275" s="144"/>
      <c r="AP275" s="161"/>
      <c r="AQ275" s="161"/>
      <c r="AR275" s="161"/>
      <c r="AS275" s="161"/>
      <c r="AT275" s="161"/>
      <c r="AU275" s="161"/>
      <c r="AV275" s="161"/>
      <c r="AW275" s="161"/>
      <c r="AX275" s="161"/>
      <c r="AY275" s="161"/>
      <c r="AZ275" s="161"/>
      <c r="BA275" s="161"/>
      <c r="BB275" s="161"/>
      <c r="BC275" s="161"/>
      <c r="BD275" s="161"/>
      <c r="BE275" s="161"/>
      <c r="BF275" s="161"/>
      <c r="BG275" s="161"/>
      <c r="BH275" s="161"/>
      <c r="BI275" s="1093">
        <v>0</v>
      </c>
      <c r="BJ275" s="1093"/>
      <c r="BK275" s="1093"/>
      <c r="BL275" s="1093"/>
      <c r="BM275" s="1093"/>
      <c r="BN275" s="1093"/>
      <c r="BO275" s="48"/>
      <c r="BP275" s="1093">
        <v>0</v>
      </c>
      <c r="BQ275" s="1093"/>
      <c r="BR275" s="1093"/>
      <c r="BS275" s="1093"/>
      <c r="BT275" s="1093"/>
      <c r="BU275" s="1093"/>
      <c r="BV275" s="151"/>
      <c r="BW275" s="166"/>
      <c r="BX275" s="166"/>
      <c r="BY275" s="175" t="s">
        <v>118</v>
      </c>
      <c r="BZ275" s="175" t="s">
        <v>115</v>
      </c>
    </row>
    <row r="276" spans="1:78" s="157" customFormat="1" ht="8.25" customHeight="1" outlineLevel="1">
      <c r="A276" s="161"/>
      <c r="B276" s="162"/>
      <c r="C276" s="161"/>
      <c r="D276" s="162"/>
      <c r="E276" s="161"/>
      <c r="F276" s="161"/>
      <c r="G276" s="161"/>
      <c r="H276" s="161"/>
      <c r="I276" s="161"/>
      <c r="J276" s="161"/>
      <c r="K276" s="161"/>
      <c r="L276" s="161"/>
      <c r="M276" s="161"/>
      <c r="N276" s="161"/>
      <c r="O276" s="161"/>
      <c r="P276" s="161"/>
      <c r="Q276" s="161"/>
      <c r="R276" s="161"/>
      <c r="S276" s="161"/>
      <c r="T276" s="161"/>
      <c r="U276" s="161"/>
      <c r="V276" s="161"/>
      <c r="W276" s="161"/>
      <c r="X276" s="161"/>
      <c r="Y276" s="1128"/>
      <c r="Z276" s="1128"/>
      <c r="AA276" s="1128"/>
      <c r="AB276" s="1128"/>
      <c r="AC276" s="1128"/>
      <c r="AD276" s="1128"/>
      <c r="AE276" s="161"/>
      <c r="AF276" s="1128"/>
      <c r="AG276" s="1128"/>
      <c r="AH276" s="1128"/>
      <c r="AI276" s="1128"/>
      <c r="AJ276" s="1128"/>
      <c r="AK276" s="1128"/>
      <c r="AM276" s="162"/>
      <c r="AN276" s="161"/>
      <c r="AO276" s="162"/>
      <c r="AP276" s="161"/>
      <c r="AQ276" s="161"/>
      <c r="AR276" s="161"/>
      <c r="AS276" s="161"/>
      <c r="AT276" s="161"/>
      <c r="AU276" s="161"/>
      <c r="AV276" s="161"/>
      <c r="AW276" s="161"/>
      <c r="AX276" s="161"/>
      <c r="AY276" s="161"/>
      <c r="AZ276" s="161"/>
      <c r="BA276" s="161"/>
      <c r="BB276" s="161"/>
      <c r="BC276" s="161"/>
      <c r="BD276" s="161"/>
      <c r="BE276" s="161"/>
      <c r="BF276" s="161"/>
      <c r="BG276" s="161"/>
      <c r="BH276" s="161"/>
      <c r="BI276" s="1128"/>
      <c r="BJ276" s="1128"/>
      <c r="BK276" s="1128"/>
      <c r="BL276" s="1128"/>
      <c r="BM276" s="1128"/>
      <c r="BN276" s="1128"/>
      <c r="BO276" s="161"/>
      <c r="BP276" s="1128"/>
      <c r="BQ276" s="1128"/>
      <c r="BR276" s="1128"/>
      <c r="BS276" s="1128"/>
      <c r="BT276" s="1128"/>
      <c r="BU276" s="1128"/>
      <c r="BV276" s="163"/>
      <c r="BW276" s="160"/>
      <c r="BX276" s="160"/>
      <c r="BY276" s="167"/>
      <c r="BZ276" s="167"/>
    </row>
    <row r="277" spans="1:78" s="157" customFormat="1" ht="12.75" outlineLevel="1">
      <c r="A277" s="395" t="s">
        <v>58</v>
      </c>
      <c r="B277" s="174" t="s">
        <v>121</v>
      </c>
      <c r="C277" s="161"/>
      <c r="D277" s="162"/>
      <c r="E277" s="161"/>
      <c r="F277" s="161"/>
      <c r="G277" s="161"/>
      <c r="H277" s="161"/>
      <c r="I277" s="161"/>
      <c r="J277" s="161"/>
      <c r="K277" s="161"/>
      <c r="L277" s="161"/>
      <c r="M277" s="161"/>
      <c r="N277" s="161"/>
      <c r="O277" s="161"/>
      <c r="P277" s="161"/>
      <c r="Q277" s="161"/>
      <c r="R277" s="161"/>
      <c r="S277" s="161"/>
      <c r="T277" s="161"/>
      <c r="U277" s="161"/>
      <c r="V277" s="161"/>
      <c r="W277" s="161"/>
      <c r="X277" s="161"/>
      <c r="Y277" s="1126"/>
      <c r="Z277" s="1126"/>
      <c r="AA277" s="1126"/>
      <c r="AB277" s="1126"/>
      <c r="AC277" s="1126"/>
      <c r="AD277" s="1126"/>
      <c r="AE277" s="422"/>
      <c r="AF277" s="1126"/>
      <c r="AG277" s="1126"/>
      <c r="AH277" s="1126"/>
      <c r="AI277" s="1126"/>
      <c r="AJ277" s="1126"/>
      <c r="AK277" s="1126"/>
      <c r="AM277" s="174" t="str">
        <f>AM225</f>
        <v>I. Cash flows from operating activities</v>
      </c>
      <c r="AN277" s="161"/>
      <c r="AO277" s="162"/>
      <c r="AP277" s="161"/>
      <c r="AQ277" s="161"/>
      <c r="AR277" s="161"/>
      <c r="AS277" s="161"/>
      <c r="AT277" s="161"/>
      <c r="AU277" s="161"/>
      <c r="AV277" s="161"/>
      <c r="AW277" s="161"/>
      <c r="AX277" s="161"/>
      <c r="AY277" s="161"/>
      <c r="AZ277" s="161"/>
      <c r="BA277" s="161"/>
      <c r="BB277" s="161"/>
      <c r="BC277" s="161"/>
      <c r="BD277" s="161"/>
      <c r="BE277" s="161"/>
      <c r="BF277" s="161"/>
      <c r="BG277" s="161"/>
      <c r="BH277" s="161"/>
      <c r="BI277" s="1128"/>
      <c r="BJ277" s="1128"/>
      <c r="BK277" s="1128"/>
      <c r="BL277" s="1128"/>
      <c r="BM277" s="1128"/>
      <c r="BN277" s="1128"/>
      <c r="BO277" s="161"/>
      <c r="BP277" s="1128">
        <f>SUBTOTAL(9,BP278:BP294)</f>
        <v>0</v>
      </c>
      <c r="BQ277" s="1128"/>
      <c r="BR277" s="1128"/>
      <c r="BS277" s="1128"/>
      <c r="BT277" s="1128"/>
      <c r="BU277" s="1128"/>
      <c r="BV277" s="163"/>
      <c r="BW277" s="160"/>
      <c r="BX277" s="160"/>
      <c r="BY277" s="167"/>
      <c r="BZ277" s="167"/>
    </row>
    <row r="278" spans="1:78" s="157" customFormat="1" ht="13.5" outlineLevel="1">
      <c r="A278" s="395"/>
      <c r="B278" s="172" t="s">
        <v>120</v>
      </c>
      <c r="C278" s="161"/>
      <c r="D278" s="173"/>
      <c r="E278" s="161"/>
      <c r="F278" s="161"/>
      <c r="G278" s="161"/>
      <c r="H278" s="161"/>
      <c r="I278" s="161"/>
      <c r="J278" s="161"/>
      <c r="K278" s="161"/>
      <c r="L278" s="161"/>
      <c r="M278" s="161"/>
      <c r="N278" s="161"/>
      <c r="O278" s="161"/>
      <c r="P278" s="161"/>
      <c r="Q278" s="161"/>
      <c r="R278" s="161"/>
      <c r="S278" s="161"/>
      <c r="T278" s="161"/>
      <c r="U278" s="161"/>
      <c r="V278" s="161"/>
      <c r="W278" s="161"/>
      <c r="X278" s="161"/>
      <c r="Y278" s="1129"/>
      <c r="Z278" s="1129"/>
      <c r="AA278" s="1129"/>
      <c r="AB278" s="1129"/>
      <c r="AC278" s="1129"/>
      <c r="AD278" s="1129"/>
      <c r="AE278" s="422"/>
      <c r="AF278" s="1127"/>
      <c r="AG278" s="1127"/>
      <c r="AH278" s="1127"/>
      <c r="AI278" s="1127"/>
      <c r="AJ278" s="1127"/>
      <c r="AK278" s="1127"/>
      <c r="AM278" s="172" t="s">
        <v>644</v>
      </c>
      <c r="AN278" s="161"/>
      <c r="AO278" s="173"/>
      <c r="AP278" s="161"/>
      <c r="AQ278" s="161"/>
      <c r="AR278" s="161"/>
      <c r="AS278" s="161"/>
      <c r="AT278" s="161"/>
      <c r="AU278" s="161"/>
      <c r="AV278" s="161"/>
      <c r="AW278" s="161"/>
      <c r="AX278" s="161"/>
      <c r="AY278" s="161"/>
      <c r="AZ278" s="161"/>
      <c r="BA278" s="161"/>
      <c r="BB278" s="161"/>
      <c r="BC278" s="161"/>
      <c r="BD278" s="161"/>
      <c r="BE278" s="161"/>
      <c r="BF278" s="161"/>
      <c r="BG278" s="161"/>
      <c r="BH278" s="161"/>
      <c r="BI278" s="1164"/>
      <c r="BJ278" s="1164"/>
      <c r="BK278" s="1164"/>
      <c r="BL278" s="1164"/>
      <c r="BM278" s="1164"/>
      <c r="BN278" s="1164"/>
      <c r="BO278" s="161"/>
      <c r="BP278" s="1165"/>
      <c r="BQ278" s="1165"/>
      <c r="BR278" s="1165"/>
      <c r="BS278" s="1165"/>
      <c r="BT278" s="1165"/>
      <c r="BU278" s="1165"/>
      <c r="BV278" s="169"/>
      <c r="BW278" s="160"/>
      <c r="BX278" s="160"/>
      <c r="BY278" s="167"/>
      <c r="BZ278" s="167"/>
    </row>
    <row r="279" spans="1:78" s="157" customFormat="1" ht="13.5" outlineLevel="1">
      <c r="A279" s="395"/>
      <c r="B279" s="172" t="s">
        <v>119</v>
      </c>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125"/>
      <c r="Z279" s="1125"/>
      <c r="AA279" s="1125"/>
      <c r="AB279" s="1125"/>
      <c r="AC279" s="1125"/>
      <c r="AD279" s="1125"/>
      <c r="AE279" s="422"/>
      <c r="AF279" s="1125">
        <f>SUBTOTAL(9,AF280:AF284)</f>
        <v>0</v>
      </c>
      <c r="AG279" s="1125"/>
      <c r="AH279" s="1125"/>
      <c r="AI279" s="1125"/>
      <c r="AJ279" s="1125"/>
      <c r="AK279" s="1125"/>
      <c r="AM279" s="172" t="s">
        <v>645</v>
      </c>
      <c r="AN279" s="161"/>
      <c r="AO279" s="161"/>
      <c r="AP279" s="161"/>
      <c r="AQ279" s="161"/>
      <c r="AR279" s="161"/>
      <c r="AS279" s="161"/>
      <c r="AT279" s="161"/>
      <c r="AU279" s="161"/>
      <c r="AV279" s="161"/>
      <c r="AW279" s="161"/>
      <c r="AX279" s="161"/>
      <c r="AY279" s="161"/>
      <c r="AZ279" s="161"/>
      <c r="BA279" s="161"/>
      <c r="BB279" s="161"/>
      <c r="BC279" s="161"/>
      <c r="BD279" s="161"/>
      <c r="BE279" s="161"/>
      <c r="BF279" s="161"/>
      <c r="BG279" s="161"/>
      <c r="BH279" s="161"/>
      <c r="BI279" s="1159"/>
      <c r="BJ279" s="1159"/>
      <c r="BK279" s="1159"/>
      <c r="BL279" s="1159"/>
      <c r="BM279" s="1159"/>
      <c r="BN279" s="1159"/>
      <c r="BO279" s="161"/>
      <c r="BP279" s="1159">
        <f>SUBTOTAL(9,BP280:BP284)</f>
        <v>0</v>
      </c>
      <c r="BQ279" s="1159"/>
      <c r="BR279" s="1159"/>
      <c r="BS279" s="1159"/>
      <c r="BT279" s="1159"/>
      <c r="BU279" s="1159"/>
      <c r="BV279" s="164"/>
      <c r="BW279" s="160"/>
      <c r="BX279" s="160"/>
      <c r="BY279" s="167"/>
      <c r="BZ279" s="167"/>
    </row>
    <row r="280" spans="1:78" s="157" customFormat="1" ht="12.75" outlineLevel="1">
      <c r="A280" s="395" t="s">
        <v>1069</v>
      </c>
      <c r="B280" s="161" t="s">
        <v>394</v>
      </c>
      <c r="C280" s="164"/>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125"/>
      <c r="Z280" s="1125"/>
      <c r="AA280" s="1125"/>
      <c r="AB280" s="1125"/>
      <c r="AC280" s="1125"/>
      <c r="AD280" s="1125"/>
      <c r="AE280" s="422"/>
      <c r="AF280" s="1125">
        <v>0</v>
      </c>
      <c r="AG280" s="1125"/>
      <c r="AH280" s="1125"/>
      <c r="AI280" s="1125"/>
      <c r="AJ280" s="1125"/>
      <c r="AK280" s="1125"/>
      <c r="AM280" s="161"/>
      <c r="AN280" s="325" t="s">
        <v>646</v>
      </c>
      <c r="AO280" s="161"/>
      <c r="AP280" s="161"/>
      <c r="AQ280" s="161"/>
      <c r="AR280" s="161"/>
      <c r="AS280" s="161"/>
      <c r="AT280" s="161"/>
      <c r="AU280" s="161"/>
      <c r="AV280" s="161"/>
      <c r="AW280" s="161"/>
      <c r="AX280" s="161"/>
      <c r="AY280" s="161"/>
      <c r="AZ280" s="161"/>
      <c r="BA280" s="161"/>
      <c r="BB280" s="161"/>
      <c r="BC280" s="161"/>
      <c r="BD280" s="161"/>
      <c r="BE280" s="161"/>
      <c r="BF280" s="161"/>
      <c r="BG280" s="161"/>
      <c r="BH280" s="161"/>
      <c r="BI280" s="1159"/>
      <c r="BJ280" s="1159"/>
      <c r="BK280" s="1159"/>
      <c r="BL280" s="1159"/>
      <c r="BM280" s="1159"/>
      <c r="BN280" s="1159"/>
      <c r="BO280" s="161"/>
      <c r="BP280" s="1159">
        <v>0</v>
      </c>
      <c r="BQ280" s="1159"/>
      <c r="BR280" s="1159"/>
      <c r="BS280" s="1159"/>
      <c r="BT280" s="1159"/>
      <c r="BU280" s="1159"/>
      <c r="BV280" s="164"/>
      <c r="BW280" s="160"/>
      <c r="BX280" s="160"/>
      <c r="BY280" s="167"/>
      <c r="BZ280" s="167"/>
    </row>
    <row r="281" spans="1:78" s="157" customFormat="1" ht="12.75" outlineLevel="1">
      <c r="A281" s="395" t="s">
        <v>57</v>
      </c>
      <c r="B281" s="161" t="s">
        <v>395</v>
      </c>
      <c r="C281" s="164"/>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125"/>
      <c r="Z281" s="1125"/>
      <c r="AA281" s="1125"/>
      <c r="AB281" s="1125"/>
      <c r="AC281" s="1125"/>
      <c r="AD281" s="1125"/>
      <c r="AE281" s="422"/>
      <c r="AF281" s="1125"/>
      <c r="AG281" s="1125"/>
      <c r="AH281" s="1125"/>
      <c r="AI281" s="1125"/>
      <c r="AJ281" s="1125"/>
      <c r="AK281" s="1125"/>
      <c r="AM281" s="161"/>
      <c r="AN281" s="325" t="s">
        <v>647</v>
      </c>
      <c r="AO281" s="161"/>
      <c r="AP281" s="161"/>
      <c r="AQ281" s="161"/>
      <c r="AR281" s="161"/>
      <c r="AS281" s="161"/>
      <c r="AT281" s="161"/>
      <c r="AU281" s="161"/>
      <c r="AV281" s="161"/>
      <c r="AW281" s="161"/>
      <c r="AX281" s="161"/>
      <c r="AY281" s="161"/>
      <c r="AZ281" s="161"/>
      <c r="BA281" s="161"/>
      <c r="BB281" s="161"/>
      <c r="BC281" s="161"/>
      <c r="BD281" s="161"/>
      <c r="BE281" s="161"/>
      <c r="BF281" s="161"/>
      <c r="BG281" s="161"/>
      <c r="BH281" s="161"/>
      <c r="BI281" s="1159"/>
      <c r="BJ281" s="1159"/>
      <c r="BK281" s="1159"/>
      <c r="BL281" s="1159"/>
      <c r="BM281" s="1159"/>
      <c r="BN281" s="1159"/>
      <c r="BO281" s="161"/>
      <c r="BP281" s="1159"/>
      <c r="BQ281" s="1159"/>
      <c r="BR281" s="1159"/>
      <c r="BS281" s="1159"/>
      <c r="BT281" s="1159"/>
      <c r="BU281" s="1159"/>
      <c r="BV281" s="164"/>
      <c r="BW281" s="160"/>
      <c r="BX281" s="160"/>
      <c r="BY281" s="167"/>
      <c r="BZ281" s="167"/>
    </row>
    <row r="282" spans="1:78" s="157" customFormat="1" ht="12.75" outlineLevel="1">
      <c r="A282" s="395" t="s">
        <v>737</v>
      </c>
      <c r="B282" s="161" t="s">
        <v>396</v>
      </c>
      <c r="C282" s="164"/>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125"/>
      <c r="Z282" s="1125"/>
      <c r="AA282" s="1125"/>
      <c r="AB282" s="1125"/>
      <c r="AC282" s="1125"/>
      <c r="AD282" s="1125"/>
      <c r="AE282" s="422"/>
      <c r="AF282" s="1125"/>
      <c r="AG282" s="1125"/>
      <c r="AH282" s="1125"/>
      <c r="AI282" s="1125"/>
      <c r="AJ282" s="1125"/>
      <c r="AK282" s="1125"/>
      <c r="AM282" s="161"/>
      <c r="AN282" s="325" t="s">
        <v>648</v>
      </c>
      <c r="AO282" s="161"/>
      <c r="AP282" s="161"/>
      <c r="AQ282" s="161"/>
      <c r="AR282" s="161"/>
      <c r="AS282" s="161"/>
      <c r="AT282" s="161"/>
      <c r="AU282" s="161"/>
      <c r="AV282" s="161"/>
      <c r="AW282" s="161"/>
      <c r="AX282" s="161"/>
      <c r="AY282" s="161"/>
      <c r="AZ282" s="161"/>
      <c r="BA282" s="161"/>
      <c r="BB282" s="161"/>
      <c r="BC282" s="161"/>
      <c r="BD282" s="161"/>
      <c r="BE282" s="161"/>
      <c r="BF282" s="161"/>
      <c r="BG282" s="161"/>
      <c r="BH282" s="161"/>
      <c r="BI282" s="1159"/>
      <c r="BJ282" s="1159"/>
      <c r="BK282" s="1159"/>
      <c r="BL282" s="1159"/>
      <c r="BM282" s="1159"/>
      <c r="BN282" s="1159"/>
      <c r="BO282" s="161"/>
      <c r="BP282" s="1159"/>
      <c r="BQ282" s="1159"/>
      <c r="BR282" s="1159"/>
      <c r="BS282" s="1159"/>
      <c r="BT282" s="1159"/>
      <c r="BU282" s="1159"/>
      <c r="BV282" s="164"/>
      <c r="BW282" s="160"/>
      <c r="BX282" s="160"/>
      <c r="BY282" s="167"/>
      <c r="BZ282" s="167"/>
    </row>
    <row r="283" spans="1:78" s="157" customFormat="1" ht="12.75" outlineLevel="1">
      <c r="A283" s="395" t="s">
        <v>738</v>
      </c>
      <c r="B283" s="161" t="s">
        <v>397</v>
      </c>
      <c r="C283" s="164"/>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125"/>
      <c r="Z283" s="1125"/>
      <c r="AA283" s="1125"/>
      <c r="AB283" s="1125"/>
      <c r="AC283" s="1125"/>
      <c r="AD283" s="1125"/>
      <c r="AE283" s="422"/>
      <c r="AF283" s="1125"/>
      <c r="AG283" s="1125"/>
      <c r="AH283" s="1125"/>
      <c r="AI283" s="1125"/>
      <c r="AJ283" s="1125"/>
      <c r="AK283" s="1125"/>
      <c r="AM283" s="161"/>
      <c r="AN283" s="325" t="s">
        <v>649</v>
      </c>
      <c r="AO283" s="161"/>
      <c r="AP283" s="161"/>
      <c r="AQ283" s="161"/>
      <c r="AR283" s="161"/>
      <c r="AS283" s="161"/>
      <c r="AT283" s="161"/>
      <c r="AU283" s="161"/>
      <c r="AV283" s="161"/>
      <c r="AW283" s="161"/>
      <c r="AX283" s="161"/>
      <c r="AY283" s="161"/>
      <c r="AZ283" s="161"/>
      <c r="BA283" s="161"/>
      <c r="BB283" s="161"/>
      <c r="BC283" s="161"/>
      <c r="BD283" s="161"/>
      <c r="BE283" s="161"/>
      <c r="BF283" s="161"/>
      <c r="BG283" s="161"/>
      <c r="BH283" s="161"/>
      <c r="BI283" s="1159"/>
      <c r="BJ283" s="1159"/>
      <c r="BK283" s="1159"/>
      <c r="BL283" s="1159"/>
      <c r="BM283" s="1159"/>
      <c r="BN283" s="1159"/>
      <c r="BO283" s="161"/>
      <c r="BP283" s="1159"/>
      <c r="BQ283" s="1159"/>
      <c r="BR283" s="1159"/>
      <c r="BS283" s="1159"/>
      <c r="BT283" s="1159"/>
      <c r="BU283" s="1159"/>
      <c r="BV283" s="164"/>
      <c r="BW283" s="160"/>
      <c r="BX283" s="160"/>
      <c r="BY283" s="171"/>
      <c r="BZ283" s="171"/>
    </row>
    <row r="284" spans="1:78" s="157" customFormat="1" ht="12.75" outlineLevel="1">
      <c r="A284" s="395" t="s">
        <v>739</v>
      </c>
      <c r="B284" s="161" t="s">
        <v>398</v>
      </c>
      <c r="C284" s="164"/>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125"/>
      <c r="Z284" s="1125"/>
      <c r="AA284" s="1125"/>
      <c r="AB284" s="1125"/>
      <c r="AC284" s="1125"/>
      <c r="AD284" s="1125"/>
      <c r="AE284" s="422"/>
      <c r="AF284" s="1125"/>
      <c r="AG284" s="1125"/>
      <c r="AH284" s="1125"/>
      <c r="AI284" s="1125"/>
      <c r="AJ284" s="1125"/>
      <c r="AK284" s="1125"/>
      <c r="AM284" s="161"/>
      <c r="AN284" s="325" t="s">
        <v>650</v>
      </c>
      <c r="AO284" s="161"/>
      <c r="AP284" s="161"/>
      <c r="AQ284" s="161"/>
      <c r="AR284" s="161"/>
      <c r="AS284" s="161"/>
      <c r="AT284" s="161"/>
      <c r="AU284" s="161"/>
      <c r="AV284" s="161"/>
      <c r="AW284" s="161"/>
      <c r="AX284" s="161"/>
      <c r="AY284" s="161"/>
      <c r="AZ284" s="161"/>
      <c r="BA284" s="161"/>
      <c r="BB284" s="161"/>
      <c r="BC284" s="161"/>
      <c r="BD284" s="161"/>
      <c r="BE284" s="161"/>
      <c r="BF284" s="161"/>
      <c r="BG284" s="161"/>
      <c r="BH284" s="161"/>
      <c r="BI284" s="1159"/>
      <c r="BJ284" s="1159"/>
      <c r="BK284" s="1159"/>
      <c r="BL284" s="1159"/>
      <c r="BM284" s="1159"/>
      <c r="BN284" s="1159"/>
      <c r="BO284" s="161"/>
      <c r="BP284" s="1159"/>
      <c r="BQ284" s="1159"/>
      <c r="BR284" s="1159"/>
      <c r="BS284" s="1159"/>
      <c r="BT284" s="1159"/>
      <c r="BU284" s="1159"/>
      <c r="BV284" s="164"/>
      <c r="BW284" s="166"/>
      <c r="BX284" s="166"/>
      <c r="BY284" s="168">
        <f>SUM(BY276:BY283)</f>
        <v>0</v>
      </c>
      <c r="BZ284" s="168">
        <f>SUM(BZ276:BZ283)</f>
        <v>0</v>
      </c>
    </row>
    <row r="285" spans="1:78" s="157" customFormat="1" ht="13.5" outlineLevel="1">
      <c r="A285" s="395" t="s">
        <v>392</v>
      </c>
      <c r="B285" s="169" t="s">
        <v>393</v>
      </c>
      <c r="C285" s="161"/>
      <c r="D285" s="170"/>
      <c r="E285" s="161"/>
      <c r="F285" s="161"/>
      <c r="G285" s="161"/>
      <c r="H285" s="161"/>
      <c r="I285" s="161"/>
      <c r="J285" s="161"/>
      <c r="K285" s="161"/>
      <c r="L285" s="161"/>
      <c r="M285" s="161"/>
      <c r="N285" s="161"/>
      <c r="O285" s="161"/>
      <c r="P285" s="161"/>
      <c r="Q285" s="161"/>
      <c r="R285" s="161"/>
      <c r="S285" s="161"/>
      <c r="T285" s="161"/>
      <c r="U285" s="161"/>
      <c r="V285" s="161"/>
      <c r="W285" s="161"/>
      <c r="X285" s="161"/>
      <c r="Y285" s="1127"/>
      <c r="Z285" s="1127"/>
      <c r="AA285" s="1127"/>
      <c r="AB285" s="1127"/>
      <c r="AC285" s="1127"/>
      <c r="AD285" s="1127"/>
      <c r="AE285" s="422"/>
      <c r="AF285" s="1127">
        <f>SUBTOTAL(9,AF278:AF284)</f>
        <v>0</v>
      </c>
      <c r="AG285" s="1127"/>
      <c r="AH285" s="1127"/>
      <c r="AI285" s="1127"/>
      <c r="AJ285" s="1127"/>
      <c r="AK285" s="1127"/>
      <c r="AM285" s="169" t="s">
        <v>651</v>
      </c>
      <c r="AN285" s="161"/>
      <c r="AO285" s="170"/>
      <c r="AP285" s="161"/>
      <c r="AQ285" s="161"/>
      <c r="AR285" s="161"/>
      <c r="AS285" s="161"/>
      <c r="AT285" s="161"/>
      <c r="AU285" s="161"/>
      <c r="AV285" s="161"/>
      <c r="AW285" s="161"/>
      <c r="AX285" s="161"/>
      <c r="AY285" s="161"/>
      <c r="AZ285" s="161"/>
      <c r="BA285" s="161"/>
      <c r="BB285" s="161"/>
      <c r="BC285" s="161"/>
      <c r="BD285" s="161"/>
      <c r="BE285" s="161"/>
      <c r="BF285" s="161"/>
      <c r="BG285" s="161"/>
      <c r="BH285" s="161"/>
      <c r="BI285" s="1165"/>
      <c r="BJ285" s="1165"/>
      <c r="BK285" s="1165"/>
      <c r="BL285" s="1165"/>
      <c r="BM285" s="1165"/>
      <c r="BN285" s="1165"/>
      <c r="BO285" s="161"/>
      <c r="BP285" s="1165">
        <f>SUBTOTAL(9,BP278:BP284)</f>
        <v>0</v>
      </c>
      <c r="BQ285" s="1165"/>
      <c r="BR285" s="1165"/>
      <c r="BS285" s="1165"/>
      <c r="BT285" s="1165"/>
      <c r="BU285" s="1165"/>
      <c r="BV285" s="169"/>
      <c r="BW285" s="160"/>
      <c r="BX285" s="160"/>
      <c r="BY285" s="167">
        <f>BY284-BZ284</f>
        <v>0</v>
      </c>
      <c r="BZ285" s="158"/>
    </row>
    <row r="286" spans="1:78" s="157" customFormat="1" ht="12.75" outlineLevel="1">
      <c r="A286" s="395" t="s">
        <v>408</v>
      </c>
      <c r="B286" s="396" t="s">
        <v>399</v>
      </c>
      <c r="C286" s="164"/>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125"/>
      <c r="Z286" s="1125"/>
      <c r="AA286" s="1125"/>
      <c r="AB286" s="1125"/>
      <c r="AC286" s="1125"/>
      <c r="AD286" s="1125"/>
      <c r="AE286" s="422"/>
      <c r="AF286" s="1125">
        <f>BY285</f>
        <v>0</v>
      </c>
      <c r="AG286" s="1125"/>
      <c r="AH286" s="1125"/>
      <c r="AI286" s="1125"/>
      <c r="AJ286" s="1125"/>
      <c r="AK286" s="1125"/>
      <c r="AM286" s="225" t="s">
        <v>232</v>
      </c>
      <c r="AN286" s="164" t="s">
        <v>736</v>
      </c>
      <c r="AO286" s="161"/>
      <c r="AP286" s="161"/>
      <c r="AQ286" s="161"/>
      <c r="AR286" s="161"/>
      <c r="AS286" s="161"/>
      <c r="AT286" s="161"/>
      <c r="AU286" s="161"/>
      <c r="AV286" s="161"/>
      <c r="AW286" s="161"/>
      <c r="AX286" s="161"/>
      <c r="AY286" s="161"/>
      <c r="AZ286" s="161"/>
      <c r="BA286" s="161"/>
      <c r="BB286" s="161"/>
      <c r="BC286" s="161"/>
      <c r="BD286" s="161"/>
      <c r="BE286" s="161"/>
      <c r="BF286" s="161"/>
      <c r="BG286" s="161"/>
      <c r="BH286" s="161"/>
      <c r="BI286" s="1159"/>
      <c r="BJ286" s="1159"/>
      <c r="BK286" s="1159"/>
      <c r="BL286" s="1159"/>
      <c r="BM286" s="1159"/>
      <c r="BN286" s="1159"/>
      <c r="BO286" s="161"/>
      <c r="BP286" s="1159" t="str">
        <f>BZ287</f>
        <v>Cuối kỳ</v>
      </c>
      <c r="BQ286" s="1159"/>
      <c r="BR286" s="1159"/>
      <c r="BS286" s="1159"/>
      <c r="BT286" s="1159"/>
      <c r="BU286" s="1159"/>
      <c r="BV286" s="164"/>
      <c r="BW286" s="160"/>
      <c r="BX286" s="160"/>
      <c r="BY286" s="158"/>
      <c r="BZ286" s="158"/>
    </row>
    <row r="287" spans="1:78" s="157" customFormat="1" ht="12.75" outlineLevel="1">
      <c r="A287" s="395" t="s">
        <v>409</v>
      </c>
      <c r="B287" s="396" t="s">
        <v>400</v>
      </c>
      <c r="C287" s="164"/>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125"/>
      <c r="Z287" s="1125"/>
      <c r="AA287" s="1125"/>
      <c r="AB287" s="1125"/>
      <c r="AC287" s="1125"/>
      <c r="AD287" s="1125"/>
      <c r="AE287" s="422"/>
      <c r="AF287" s="1125"/>
      <c r="AG287" s="1125"/>
      <c r="AH287" s="1125"/>
      <c r="AI287" s="1125"/>
      <c r="AJ287" s="1125"/>
      <c r="AK287" s="1125"/>
      <c r="AM287" s="225" t="s">
        <v>232</v>
      </c>
      <c r="AN287" s="164" t="s">
        <v>759</v>
      </c>
      <c r="AO287" s="161"/>
      <c r="AP287" s="161"/>
      <c r="AQ287" s="161"/>
      <c r="AR287" s="161"/>
      <c r="AS287" s="161"/>
      <c r="AT287" s="161"/>
      <c r="AU287" s="161"/>
      <c r="AV287" s="161"/>
      <c r="AW287" s="161"/>
      <c r="AX287" s="161"/>
      <c r="AY287" s="161"/>
      <c r="AZ287" s="161"/>
      <c r="BA287" s="161"/>
      <c r="BB287" s="161"/>
      <c r="BC287" s="161"/>
      <c r="BD287" s="161"/>
      <c r="BE287" s="161"/>
      <c r="BF287" s="161"/>
      <c r="BG287" s="161"/>
      <c r="BH287" s="161"/>
      <c r="BI287" s="1159"/>
      <c r="BJ287" s="1159"/>
      <c r="BK287" s="1159"/>
      <c r="BL287" s="1159"/>
      <c r="BM287" s="1159"/>
      <c r="BN287" s="1159"/>
      <c r="BO287" s="161"/>
      <c r="BP287" s="1159"/>
      <c r="BQ287" s="1159"/>
      <c r="BR287" s="1159"/>
      <c r="BS287" s="1159"/>
      <c r="BT287" s="1159"/>
      <c r="BU287" s="1159"/>
      <c r="BV287" s="164"/>
      <c r="BW287" s="166"/>
      <c r="BX287" s="166"/>
      <c r="BY287" s="166" t="s">
        <v>118</v>
      </c>
      <c r="BZ287" s="166" t="s">
        <v>115</v>
      </c>
    </row>
    <row r="288" spans="1:78" s="157" customFormat="1" ht="12.75" outlineLevel="1">
      <c r="A288" s="395" t="s">
        <v>410</v>
      </c>
      <c r="B288" s="396" t="s">
        <v>401</v>
      </c>
      <c r="C288" s="164"/>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125"/>
      <c r="Z288" s="1125"/>
      <c r="AA288" s="1125"/>
      <c r="AB288" s="1125"/>
      <c r="AC288" s="1125"/>
      <c r="AD288" s="1125"/>
      <c r="AE288" s="422"/>
      <c r="AF288" s="1125">
        <f>BZ299</f>
        <v>0</v>
      </c>
      <c r="AG288" s="1125"/>
      <c r="AH288" s="1125"/>
      <c r="AI288" s="1125"/>
      <c r="AJ288" s="1125"/>
      <c r="AK288" s="1125"/>
      <c r="AM288" s="225" t="s">
        <v>232</v>
      </c>
      <c r="AN288" s="164" t="s">
        <v>760</v>
      </c>
      <c r="AO288" s="161"/>
      <c r="AP288" s="161"/>
      <c r="AQ288" s="161"/>
      <c r="AR288" s="161"/>
      <c r="AS288" s="161"/>
      <c r="AT288" s="161"/>
      <c r="AU288" s="161"/>
      <c r="AV288" s="161"/>
      <c r="AW288" s="161"/>
      <c r="AX288" s="161"/>
      <c r="AY288" s="161"/>
      <c r="AZ288" s="161"/>
      <c r="BA288" s="161"/>
      <c r="BB288" s="161"/>
      <c r="BC288" s="161"/>
      <c r="BD288" s="161"/>
      <c r="BE288" s="161"/>
      <c r="BF288" s="161"/>
      <c r="BG288" s="161"/>
      <c r="BH288" s="161"/>
      <c r="BI288" s="1159"/>
      <c r="BJ288" s="1159"/>
      <c r="BK288" s="1159"/>
      <c r="BL288" s="1159"/>
      <c r="BM288" s="1159"/>
      <c r="BN288" s="1159"/>
      <c r="BO288" s="161"/>
      <c r="BP288" s="1159">
        <f>CA301</f>
        <v>0</v>
      </c>
      <c r="BQ288" s="1159"/>
      <c r="BR288" s="1159"/>
      <c r="BS288" s="1159"/>
      <c r="BT288" s="1159"/>
      <c r="BU288" s="1159"/>
      <c r="BV288" s="164"/>
      <c r="BW288" s="160"/>
      <c r="BX288" s="160"/>
      <c r="BY288" s="167"/>
      <c r="BZ288" s="167"/>
    </row>
    <row r="289" spans="1:78" s="157" customFormat="1" ht="12.75" outlineLevel="1">
      <c r="A289" s="395"/>
      <c r="B289" s="396"/>
      <c r="C289" s="164" t="s">
        <v>402</v>
      </c>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422"/>
      <c r="Z289" s="422"/>
      <c r="AA289" s="422"/>
      <c r="AB289" s="422"/>
      <c r="AC289" s="422"/>
      <c r="AD289" s="422"/>
      <c r="AE289" s="422"/>
      <c r="AF289" s="422"/>
      <c r="AG289" s="422"/>
      <c r="AH289" s="422"/>
      <c r="AI289" s="422"/>
      <c r="AJ289" s="422"/>
      <c r="AK289" s="422"/>
      <c r="AM289" s="225"/>
      <c r="AN289" s="164" t="s">
        <v>761</v>
      </c>
      <c r="AO289" s="161"/>
      <c r="AP289" s="161"/>
      <c r="AQ289" s="161"/>
      <c r="AR289" s="161"/>
      <c r="AS289" s="161"/>
      <c r="AT289" s="161"/>
      <c r="AU289" s="161"/>
      <c r="AV289" s="161"/>
      <c r="AW289" s="161"/>
      <c r="AX289" s="161"/>
      <c r="AY289" s="161"/>
      <c r="AZ289" s="161"/>
      <c r="BA289" s="161"/>
      <c r="BB289" s="161"/>
      <c r="BC289" s="161"/>
      <c r="BD289" s="161"/>
      <c r="BE289" s="161"/>
      <c r="BF289" s="161"/>
      <c r="BG289" s="161"/>
      <c r="BH289" s="161"/>
      <c r="BI289" s="164"/>
      <c r="BJ289" s="164"/>
      <c r="BK289" s="164"/>
      <c r="BL289" s="164"/>
      <c r="BM289" s="164"/>
      <c r="BN289" s="164"/>
      <c r="BO289" s="161"/>
      <c r="BP289" s="164"/>
      <c r="BQ289" s="164"/>
      <c r="BR289" s="164"/>
      <c r="BS289" s="164"/>
      <c r="BT289" s="164"/>
      <c r="BU289" s="164"/>
      <c r="BV289" s="164"/>
      <c r="BW289" s="160"/>
      <c r="BX289" s="160"/>
      <c r="BY289" s="167"/>
      <c r="BZ289" s="167"/>
    </row>
    <row r="290" spans="1:78" s="157" customFormat="1" ht="12.75" outlineLevel="1">
      <c r="A290" s="395" t="s">
        <v>411</v>
      </c>
      <c r="B290" s="396" t="s">
        <v>403</v>
      </c>
      <c r="C290" s="164"/>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125"/>
      <c r="Z290" s="1125"/>
      <c r="AA290" s="1125"/>
      <c r="AB290" s="1125"/>
      <c r="AC290" s="1125"/>
      <c r="AD290" s="1125"/>
      <c r="AE290" s="422"/>
      <c r="AF290" s="1125">
        <f>BY307</f>
        <v>0</v>
      </c>
      <c r="AG290" s="1125"/>
      <c r="AH290" s="1125"/>
      <c r="AI290" s="1125"/>
      <c r="AJ290" s="1125"/>
      <c r="AK290" s="1125"/>
      <c r="AM290" s="225" t="s">
        <v>232</v>
      </c>
      <c r="AN290" s="164" t="s">
        <v>762</v>
      </c>
      <c r="AO290" s="161"/>
      <c r="AP290" s="161"/>
      <c r="AQ290" s="161"/>
      <c r="AR290" s="161"/>
      <c r="AS290" s="161"/>
      <c r="AT290" s="161"/>
      <c r="AU290" s="161"/>
      <c r="AV290" s="161"/>
      <c r="AW290" s="161"/>
      <c r="AX290" s="161"/>
      <c r="AY290" s="161"/>
      <c r="AZ290" s="161"/>
      <c r="BA290" s="161"/>
      <c r="BB290" s="161"/>
      <c r="BC290" s="161"/>
      <c r="BD290" s="161"/>
      <c r="BE290" s="161"/>
      <c r="BF290" s="161"/>
      <c r="BG290" s="161"/>
      <c r="BH290" s="161"/>
      <c r="BI290" s="1159"/>
      <c r="BJ290" s="1159"/>
      <c r="BK290" s="1159"/>
      <c r="BL290" s="1159"/>
      <c r="BM290" s="1159"/>
      <c r="BN290" s="1159"/>
      <c r="BO290" s="161"/>
      <c r="BP290" s="1159">
        <f>BZ309</f>
        <v>0</v>
      </c>
      <c r="BQ290" s="1159"/>
      <c r="BR290" s="1159"/>
      <c r="BS290" s="1159"/>
      <c r="BT290" s="1159"/>
      <c r="BU290" s="1159"/>
      <c r="BV290" s="164"/>
      <c r="BW290" s="160"/>
      <c r="BX290" s="160"/>
      <c r="BY290" s="167"/>
      <c r="BZ290" s="167"/>
    </row>
    <row r="291" spans="1:78" s="157" customFormat="1" ht="12.75" outlineLevel="1">
      <c r="A291" s="395" t="s">
        <v>412</v>
      </c>
      <c r="B291" s="396" t="s">
        <v>404</v>
      </c>
      <c r="C291" s="164"/>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125"/>
      <c r="Z291" s="1125"/>
      <c r="AA291" s="1125"/>
      <c r="AB291" s="1125"/>
      <c r="AC291" s="1125"/>
      <c r="AD291" s="1125"/>
      <c r="AE291" s="422"/>
      <c r="AF291" s="1125"/>
      <c r="AG291" s="1125"/>
      <c r="AH291" s="1125"/>
      <c r="AI291" s="1125"/>
      <c r="AJ291" s="1125"/>
      <c r="AK291" s="1125"/>
      <c r="AM291" s="225" t="s">
        <v>232</v>
      </c>
      <c r="AN291" s="164" t="s">
        <v>763</v>
      </c>
      <c r="AO291" s="161"/>
      <c r="AP291" s="161"/>
      <c r="AQ291" s="161"/>
      <c r="AR291" s="161"/>
      <c r="AS291" s="161"/>
      <c r="AT291" s="161"/>
      <c r="AU291" s="161"/>
      <c r="AV291" s="161"/>
      <c r="AW291" s="161"/>
      <c r="AX291" s="161"/>
      <c r="AY291" s="161"/>
      <c r="AZ291" s="161"/>
      <c r="BA291" s="161"/>
      <c r="BB291" s="161"/>
      <c r="BC291" s="161"/>
      <c r="BD291" s="161"/>
      <c r="BE291" s="161"/>
      <c r="BF291" s="161"/>
      <c r="BG291" s="161"/>
      <c r="BH291" s="161"/>
      <c r="BI291" s="1159"/>
      <c r="BJ291" s="1159"/>
      <c r="BK291" s="1159"/>
      <c r="BL291" s="1159"/>
      <c r="BM291" s="1159"/>
      <c r="BN291" s="1159"/>
      <c r="BO291" s="161"/>
      <c r="BP291" s="1159"/>
      <c r="BQ291" s="1159"/>
      <c r="BR291" s="1159"/>
      <c r="BS291" s="1159"/>
      <c r="BT291" s="1159"/>
      <c r="BU291" s="1159"/>
      <c r="BV291" s="164"/>
      <c r="BW291" s="160"/>
      <c r="BX291" s="160"/>
      <c r="BY291" s="167"/>
      <c r="BZ291" s="167"/>
    </row>
    <row r="292" spans="1:78" s="157" customFormat="1" ht="12.75" outlineLevel="1">
      <c r="A292" s="395" t="s">
        <v>413</v>
      </c>
      <c r="B292" s="396" t="s">
        <v>405</v>
      </c>
      <c r="C292" s="164"/>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125"/>
      <c r="Z292" s="1125"/>
      <c r="AA292" s="1125"/>
      <c r="AB292" s="1125"/>
      <c r="AC292" s="1125"/>
      <c r="AD292" s="1125"/>
      <c r="AE292" s="422"/>
      <c r="AF292" s="1125">
        <v>0</v>
      </c>
      <c r="AG292" s="1125"/>
      <c r="AH292" s="1125"/>
      <c r="AI292" s="1125"/>
      <c r="AJ292" s="1125"/>
      <c r="AK292" s="1125"/>
      <c r="AM292" s="225" t="s">
        <v>232</v>
      </c>
      <c r="AN292" s="164" t="s">
        <v>621</v>
      </c>
      <c r="AO292" s="161"/>
      <c r="AP292" s="161"/>
      <c r="AQ292" s="161"/>
      <c r="AR292" s="161"/>
      <c r="AS292" s="161"/>
      <c r="AT292" s="161"/>
      <c r="AU292" s="161"/>
      <c r="AV292" s="161"/>
      <c r="AW292" s="161"/>
      <c r="AX292" s="161"/>
      <c r="AY292" s="161"/>
      <c r="AZ292" s="161"/>
      <c r="BA292" s="161"/>
      <c r="BB292" s="161"/>
      <c r="BC292" s="161"/>
      <c r="BD292" s="161"/>
      <c r="BE292" s="161"/>
      <c r="BF292" s="161"/>
      <c r="BG292" s="161"/>
      <c r="BH292" s="161"/>
      <c r="BI292" s="1159"/>
      <c r="BJ292" s="1159"/>
      <c r="BK292" s="1159"/>
      <c r="BL292" s="1159"/>
      <c r="BM292" s="1159"/>
      <c r="BN292" s="1159"/>
      <c r="BO292" s="161"/>
      <c r="BP292" s="1159">
        <v>0</v>
      </c>
      <c r="BQ292" s="1159"/>
      <c r="BR292" s="1159"/>
      <c r="BS292" s="1159"/>
      <c r="BT292" s="1159"/>
      <c r="BU292" s="1159"/>
      <c r="BV292" s="164"/>
      <c r="BW292" s="160"/>
      <c r="BX292" s="160"/>
      <c r="BY292" s="167"/>
      <c r="BZ292" s="167"/>
    </row>
    <row r="293" spans="1:78" s="157" customFormat="1" ht="12.75" outlineLevel="1">
      <c r="A293" s="395" t="s">
        <v>414</v>
      </c>
      <c r="B293" s="396" t="s">
        <v>406</v>
      </c>
      <c r="C293" s="164"/>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125"/>
      <c r="Z293" s="1125"/>
      <c r="AA293" s="1125"/>
      <c r="AB293" s="1125"/>
      <c r="AC293" s="1125"/>
      <c r="AD293" s="1125"/>
      <c r="AE293" s="422"/>
      <c r="AF293" s="1125"/>
      <c r="AG293" s="1125"/>
      <c r="AH293" s="1125"/>
      <c r="AI293" s="1125"/>
      <c r="AJ293" s="1125"/>
      <c r="AK293" s="1125"/>
      <c r="AM293" s="225" t="s">
        <v>232</v>
      </c>
      <c r="AN293" s="164" t="s">
        <v>764</v>
      </c>
      <c r="AO293" s="161"/>
      <c r="AP293" s="161"/>
      <c r="AQ293" s="161"/>
      <c r="AR293" s="161"/>
      <c r="AS293" s="161"/>
      <c r="AT293" s="161"/>
      <c r="AU293" s="161"/>
      <c r="AV293" s="161"/>
      <c r="AW293" s="161"/>
      <c r="AX293" s="161"/>
      <c r="AY293" s="161"/>
      <c r="AZ293" s="161"/>
      <c r="BA293" s="161"/>
      <c r="BB293" s="161"/>
      <c r="BC293" s="161"/>
      <c r="BD293" s="161"/>
      <c r="BE293" s="161"/>
      <c r="BF293" s="161"/>
      <c r="BG293" s="161"/>
      <c r="BH293" s="161"/>
      <c r="BI293" s="1159"/>
      <c r="BJ293" s="1159"/>
      <c r="BK293" s="1159"/>
      <c r="BL293" s="1159"/>
      <c r="BM293" s="1159"/>
      <c r="BN293" s="1159"/>
      <c r="BO293" s="161"/>
      <c r="BP293" s="1159"/>
      <c r="BQ293" s="1159"/>
      <c r="BR293" s="1159"/>
      <c r="BS293" s="1159"/>
      <c r="BT293" s="1159"/>
      <c r="BU293" s="1159"/>
      <c r="BV293" s="164"/>
      <c r="BW293" s="160"/>
      <c r="BX293" s="160"/>
      <c r="BY293" s="167"/>
      <c r="BZ293" s="167"/>
    </row>
    <row r="294" spans="1:78" s="157" customFormat="1" ht="12.75" outlineLevel="1">
      <c r="A294" s="395" t="s">
        <v>415</v>
      </c>
      <c r="B294" s="396" t="s">
        <v>407</v>
      </c>
      <c r="C294" s="164"/>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125"/>
      <c r="Z294" s="1125"/>
      <c r="AA294" s="1125"/>
      <c r="AB294" s="1125"/>
      <c r="AC294" s="1125"/>
      <c r="AD294" s="1125"/>
      <c r="AE294" s="422"/>
      <c r="AF294" s="1125"/>
      <c r="AG294" s="1125"/>
      <c r="AH294" s="1125"/>
      <c r="AI294" s="1125"/>
      <c r="AJ294" s="1125"/>
      <c r="AK294" s="1125"/>
      <c r="AM294" s="225" t="s">
        <v>232</v>
      </c>
      <c r="AN294" s="164" t="s">
        <v>765</v>
      </c>
      <c r="AO294" s="161"/>
      <c r="AP294" s="161"/>
      <c r="AQ294" s="161"/>
      <c r="AR294" s="161"/>
      <c r="AS294" s="161"/>
      <c r="AT294" s="161"/>
      <c r="AU294" s="161"/>
      <c r="AV294" s="161"/>
      <c r="AW294" s="161"/>
      <c r="AX294" s="161"/>
      <c r="AY294" s="161"/>
      <c r="AZ294" s="161"/>
      <c r="BA294" s="161"/>
      <c r="BB294" s="161"/>
      <c r="BC294" s="161"/>
      <c r="BD294" s="161"/>
      <c r="BE294" s="161"/>
      <c r="BF294" s="161"/>
      <c r="BG294" s="161"/>
      <c r="BH294" s="161"/>
      <c r="BI294" s="1159"/>
      <c r="BJ294" s="1159"/>
      <c r="BK294" s="1159"/>
      <c r="BL294" s="1159"/>
      <c r="BM294" s="1159"/>
      <c r="BN294" s="1159"/>
      <c r="BO294" s="161"/>
      <c r="BP294" s="1159"/>
      <c r="BQ294" s="1159"/>
      <c r="BR294" s="1159"/>
      <c r="BS294" s="1159"/>
      <c r="BT294" s="1159"/>
      <c r="BU294" s="1159"/>
      <c r="BV294" s="164"/>
      <c r="BW294" s="160"/>
      <c r="BX294" s="160"/>
      <c r="BY294" s="167"/>
      <c r="BZ294" s="167"/>
    </row>
    <row r="295" spans="1:78" s="157" customFormat="1" ht="13.5" outlineLevel="1">
      <c r="A295" s="395" t="s">
        <v>741</v>
      </c>
      <c r="B295" s="397" t="s">
        <v>742</v>
      </c>
      <c r="C295" s="164"/>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127"/>
      <c r="Z295" s="1127"/>
      <c r="AA295" s="1127"/>
      <c r="AB295" s="1127"/>
      <c r="AC295" s="1127"/>
      <c r="AD295" s="1127"/>
      <c r="AE295" s="423"/>
      <c r="AF295" s="1127">
        <f>AF285+AF279+AF278</f>
        <v>0</v>
      </c>
      <c r="AG295" s="1127"/>
      <c r="AH295" s="1127"/>
      <c r="AI295" s="1127"/>
      <c r="AJ295" s="1127"/>
      <c r="AK295" s="1127"/>
      <c r="AM295" s="225"/>
      <c r="AN295" s="164"/>
      <c r="AO295" s="161"/>
      <c r="AP295" s="161"/>
      <c r="AQ295" s="161"/>
      <c r="AR295" s="161"/>
      <c r="AS295" s="161"/>
      <c r="AT295" s="161"/>
      <c r="AU295" s="161"/>
      <c r="AV295" s="161"/>
      <c r="AW295" s="161"/>
      <c r="AX295" s="161"/>
      <c r="AY295" s="161"/>
      <c r="AZ295" s="161"/>
      <c r="BA295" s="161"/>
      <c r="BB295" s="161"/>
      <c r="BC295" s="161"/>
      <c r="BD295" s="161"/>
      <c r="BE295" s="161"/>
      <c r="BF295" s="161"/>
      <c r="BG295" s="161"/>
      <c r="BH295" s="161"/>
      <c r="BI295" s="164"/>
      <c r="BJ295" s="164"/>
      <c r="BK295" s="164"/>
      <c r="BL295" s="164"/>
      <c r="BM295" s="164"/>
      <c r="BN295" s="164"/>
      <c r="BO295" s="161"/>
      <c r="BP295" s="164"/>
      <c r="BQ295" s="164"/>
      <c r="BR295" s="164"/>
      <c r="BS295" s="164"/>
      <c r="BT295" s="164"/>
      <c r="BU295" s="164"/>
      <c r="BV295" s="164"/>
      <c r="BW295" s="160"/>
      <c r="BX295" s="160"/>
      <c r="BY295" s="167"/>
      <c r="BZ295" s="167"/>
    </row>
    <row r="296" spans="1:78" s="157" customFormat="1" ht="8.25" customHeight="1" outlineLevel="1">
      <c r="A296" s="395"/>
      <c r="B296" s="162"/>
      <c r="C296" s="161"/>
      <c r="D296" s="162"/>
      <c r="E296" s="161"/>
      <c r="F296" s="161"/>
      <c r="G296" s="161"/>
      <c r="H296" s="161"/>
      <c r="I296" s="161"/>
      <c r="J296" s="161"/>
      <c r="K296" s="161"/>
      <c r="L296" s="161"/>
      <c r="M296" s="161"/>
      <c r="N296" s="161"/>
      <c r="O296" s="161"/>
      <c r="P296" s="161"/>
      <c r="Q296" s="161"/>
      <c r="R296" s="161"/>
      <c r="S296" s="161"/>
      <c r="T296" s="161"/>
      <c r="U296" s="161"/>
      <c r="V296" s="161"/>
      <c r="W296" s="161"/>
      <c r="X296" s="161"/>
      <c r="Y296" s="1126"/>
      <c r="Z296" s="1126"/>
      <c r="AA296" s="1126"/>
      <c r="AB296" s="1126"/>
      <c r="AC296" s="1126"/>
      <c r="AD296" s="1126"/>
      <c r="AE296" s="422"/>
      <c r="AF296" s="1126"/>
      <c r="AG296" s="1126"/>
      <c r="AH296" s="1126"/>
      <c r="AI296" s="1126"/>
      <c r="AJ296" s="1126"/>
      <c r="AK296" s="1126"/>
      <c r="AM296" s="162"/>
      <c r="AN296" s="161"/>
      <c r="AO296" s="162"/>
      <c r="AP296" s="161"/>
      <c r="AQ296" s="161"/>
      <c r="AR296" s="161"/>
      <c r="AS296" s="161"/>
      <c r="AT296" s="161"/>
      <c r="AU296" s="161"/>
      <c r="AV296" s="161"/>
      <c r="AW296" s="161"/>
      <c r="AX296" s="161"/>
      <c r="AY296" s="161"/>
      <c r="AZ296" s="161"/>
      <c r="BA296" s="161"/>
      <c r="BB296" s="161"/>
      <c r="BC296" s="161"/>
      <c r="BD296" s="161"/>
      <c r="BE296" s="161"/>
      <c r="BF296" s="161"/>
      <c r="BG296" s="161"/>
      <c r="BH296" s="161"/>
      <c r="BI296" s="1128"/>
      <c r="BJ296" s="1128"/>
      <c r="BK296" s="1128"/>
      <c r="BL296" s="1128"/>
      <c r="BM296" s="1128"/>
      <c r="BN296" s="1128"/>
      <c r="BO296" s="161"/>
      <c r="BP296" s="1128"/>
      <c r="BQ296" s="1128"/>
      <c r="BR296" s="1128"/>
      <c r="BS296" s="1128"/>
      <c r="BT296" s="1128"/>
      <c r="BU296" s="1128"/>
      <c r="BV296" s="163"/>
      <c r="BW296" s="160"/>
      <c r="BX296" s="160"/>
      <c r="BY296" s="167"/>
      <c r="BZ296" s="167"/>
    </row>
    <row r="297" spans="1:76" s="157" customFormat="1" ht="12.75" outlineLevel="1">
      <c r="A297" s="395"/>
      <c r="B297" s="163" t="s">
        <v>117</v>
      </c>
      <c r="C297" s="161"/>
      <c r="D297" s="162"/>
      <c r="E297" s="161"/>
      <c r="F297" s="161"/>
      <c r="G297" s="161"/>
      <c r="H297" s="161"/>
      <c r="I297" s="161"/>
      <c r="J297" s="161"/>
      <c r="K297" s="161"/>
      <c r="L297" s="161"/>
      <c r="M297" s="161"/>
      <c r="N297" s="161"/>
      <c r="O297" s="161"/>
      <c r="P297" s="161"/>
      <c r="Q297" s="161"/>
      <c r="R297" s="161"/>
      <c r="S297" s="161"/>
      <c r="T297" s="161"/>
      <c r="U297" s="161"/>
      <c r="V297" s="161"/>
      <c r="W297" s="161"/>
      <c r="X297" s="161"/>
      <c r="Y297" s="1126"/>
      <c r="Z297" s="1126"/>
      <c r="AA297" s="1126"/>
      <c r="AB297" s="1126"/>
      <c r="AC297" s="1126"/>
      <c r="AD297" s="1126"/>
      <c r="AE297" s="422"/>
      <c r="AF297" s="1126"/>
      <c r="AG297" s="1126"/>
      <c r="AH297" s="1126"/>
      <c r="AI297" s="1126"/>
      <c r="AJ297" s="1126"/>
      <c r="AK297" s="1126"/>
      <c r="AM297" s="163" t="str">
        <f>AM235</f>
        <v>II. Cash flows from investing activities</v>
      </c>
      <c r="AN297" s="161"/>
      <c r="AO297" s="162"/>
      <c r="AP297" s="161"/>
      <c r="AQ297" s="161"/>
      <c r="AR297" s="161"/>
      <c r="AS297" s="161"/>
      <c r="AT297" s="161"/>
      <c r="AU297" s="161"/>
      <c r="AV297" s="161"/>
      <c r="AW297" s="161"/>
      <c r="AX297" s="161"/>
      <c r="AY297" s="161"/>
      <c r="AZ297" s="161"/>
      <c r="BA297" s="161"/>
      <c r="BB297" s="161"/>
      <c r="BC297" s="161"/>
      <c r="BD297" s="161"/>
      <c r="BE297" s="161"/>
      <c r="BF297" s="161"/>
      <c r="BG297" s="161"/>
      <c r="BH297" s="161"/>
      <c r="BI297" s="1128"/>
      <c r="BJ297" s="1128"/>
      <c r="BK297" s="1128"/>
      <c r="BL297" s="1128"/>
      <c r="BM297" s="1128"/>
      <c r="BN297" s="1128"/>
      <c r="BO297" s="161"/>
      <c r="BP297" s="1128">
        <f>SUBTOTAL(9,BP298:BP304)</f>
        <v>0</v>
      </c>
      <c r="BQ297" s="1128"/>
      <c r="BR297" s="1128"/>
      <c r="BS297" s="1128"/>
      <c r="BT297" s="1128"/>
      <c r="BU297" s="1128"/>
      <c r="BV297" s="163"/>
      <c r="BW297" s="160"/>
      <c r="BX297" s="160"/>
    </row>
    <row r="298" spans="1:78" s="157" customFormat="1" ht="12.75" outlineLevel="1">
      <c r="A298" s="395" t="s">
        <v>743</v>
      </c>
      <c r="B298" s="225" t="s">
        <v>136</v>
      </c>
      <c r="C298" s="164" t="s">
        <v>99</v>
      </c>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125"/>
      <c r="Z298" s="1125"/>
      <c r="AA298" s="1125"/>
      <c r="AB298" s="1125"/>
      <c r="AC298" s="1125"/>
      <c r="AD298" s="1125"/>
      <c r="AE298" s="422"/>
      <c r="AF298" s="1125"/>
      <c r="AG298" s="1125"/>
      <c r="AH298" s="1125"/>
      <c r="AI298" s="1125"/>
      <c r="AJ298" s="1125"/>
      <c r="AK298" s="1125"/>
      <c r="AM298" s="225" t="s">
        <v>136</v>
      </c>
      <c r="AN298" s="164" t="str">
        <f aca="true" t="shared" si="0" ref="AN298:AN304">AN236</f>
        <v>Cash paid for purchase or construction of fixed assets or other long-term assets</v>
      </c>
      <c r="AO298" s="161"/>
      <c r="AP298" s="161"/>
      <c r="AQ298" s="161"/>
      <c r="AR298" s="161"/>
      <c r="AS298" s="161"/>
      <c r="AT298" s="161"/>
      <c r="AU298" s="161"/>
      <c r="AV298" s="161"/>
      <c r="AW298" s="161"/>
      <c r="AX298" s="161"/>
      <c r="AY298" s="161"/>
      <c r="AZ298" s="161"/>
      <c r="BA298" s="161"/>
      <c r="BB298" s="161"/>
      <c r="BC298" s="161"/>
      <c r="BD298" s="161"/>
      <c r="BE298" s="161"/>
      <c r="BF298" s="161"/>
      <c r="BG298" s="161"/>
      <c r="BH298" s="161"/>
      <c r="BI298" s="1159"/>
      <c r="BJ298" s="1159"/>
      <c r="BK298" s="1159"/>
      <c r="BL298" s="1159"/>
      <c r="BM298" s="1159"/>
      <c r="BN298" s="1159"/>
      <c r="BO298" s="161"/>
      <c r="BP298" s="1159"/>
      <c r="BQ298" s="1159"/>
      <c r="BR298" s="1159"/>
      <c r="BS298" s="1159"/>
      <c r="BT298" s="1159"/>
      <c r="BU298" s="1159"/>
      <c r="BV298" s="164"/>
      <c r="BW298" s="166"/>
      <c r="BX298" s="166"/>
      <c r="BY298" s="168">
        <f>SUM(BY288:BY297)</f>
        <v>0</v>
      </c>
      <c r="BZ298" s="168">
        <f>SUM(BZ288:BZ297)</f>
        <v>0</v>
      </c>
    </row>
    <row r="299" spans="1:78" s="157" customFormat="1" ht="12.75" outlineLevel="1">
      <c r="A299" s="395" t="s">
        <v>744</v>
      </c>
      <c r="B299" s="225" t="s">
        <v>135</v>
      </c>
      <c r="C299" s="164" t="s">
        <v>98</v>
      </c>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125"/>
      <c r="Z299" s="1125"/>
      <c r="AA299" s="1125"/>
      <c r="AB299" s="1125"/>
      <c r="AC299" s="1125"/>
      <c r="AD299" s="1125"/>
      <c r="AE299" s="422"/>
      <c r="AF299" s="1125"/>
      <c r="AG299" s="1125"/>
      <c r="AH299" s="1125"/>
      <c r="AI299" s="1125"/>
      <c r="AJ299" s="1125"/>
      <c r="AK299" s="1125"/>
      <c r="AM299" s="225" t="s">
        <v>135</v>
      </c>
      <c r="AN299" s="164" t="str">
        <f t="shared" si="0"/>
        <v>Proceeds from disposal of fixed assets or other long-term assets</v>
      </c>
      <c r="AO299" s="161"/>
      <c r="AP299" s="161"/>
      <c r="AQ299" s="161"/>
      <c r="AR299" s="161"/>
      <c r="AS299" s="161"/>
      <c r="AT299" s="161"/>
      <c r="AU299" s="161"/>
      <c r="AV299" s="161"/>
      <c r="AW299" s="161"/>
      <c r="AX299" s="161"/>
      <c r="AY299" s="161"/>
      <c r="AZ299" s="161"/>
      <c r="BA299" s="161"/>
      <c r="BB299" s="161"/>
      <c r="BC299" s="161"/>
      <c r="BD299" s="161"/>
      <c r="BE299" s="161"/>
      <c r="BF299" s="161"/>
      <c r="BG299" s="161"/>
      <c r="BH299" s="161"/>
      <c r="BI299" s="1159"/>
      <c r="BJ299" s="1159"/>
      <c r="BK299" s="1159"/>
      <c r="BL299" s="1159"/>
      <c r="BM299" s="1159"/>
      <c r="BN299" s="1159"/>
      <c r="BO299" s="161"/>
      <c r="BP299" s="1159"/>
      <c r="BQ299" s="1159"/>
      <c r="BR299" s="1159"/>
      <c r="BS299" s="1159"/>
      <c r="BT299" s="1159"/>
      <c r="BU299" s="1159"/>
      <c r="BV299" s="164"/>
      <c r="BW299" s="160"/>
      <c r="BX299" s="160"/>
      <c r="BZ299" s="158">
        <f>BZ298-BY298</f>
        <v>0</v>
      </c>
    </row>
    <row r="300" spans="1:78" s="157" customFormat="1" ht="12.75" outlineLevel="1">
      <c r="A300" s="395" t="s">
        <v>745</v>
      </c>
      <c r="B300" s="225" t="s">
        <v>134</v>
      </c>
      <c r="C300" s="164" t="s">
        <v>97</v>
      </c>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125"/>
      <c r="Z300" s="1125"/>
      <c r="AA300" s="1125"/>
      <c r="AB300" s="1125"/>
      <c r="AC300" s="1125"/>
      <c r="AD300" s="1125"/>
      <c r="AE300" s="422"/>
      <c r="AF300" s="1125"/>
      <c r="AG300" s="1125"/>
      <c r="AH300" s="1125"/>
      <c r="AI300" s="1125"/>
      <c r="AJ300" s="1125"/>
      <c r="AK300" s="1125"/>
      <c r="AM300" s="225" t="s">
        <v>134</v>
      </c>
      <c r="AN300" s="164" t="str">
        <f t="shared" si="0"/>
        <v>Cash paid for purchase or borrowing of others' loans</v>
      </c>
      <c r="AO300" s="161"/>
      <c r="AP300" s="161"/>
      <c r="AQ300" s="161"/>
      <c r="AR300" s="161"/>
      <c r="AS300" s="161"/>
      <c r="AT300" s="161"/>
      <c r="AU300" s="161"/>
      <c r="AV300" s="161"/>
      <c r="AW300" s="161"/>
      <c r="AX300" s="161"/>
      <c r="AY300" s="161"/>
      <c r="AZ300" s="161"/>
      <c r="BA300" s="161"/>
      <c r="BB300" s="161"/>
      <c r="BC300" s="161"/>
      <c r="BD300" s="161"/>
      <c r="BE300" s="161"/>
      <c r="BF300" s="161"/>
      <c r="BG300" s="161"/>
      <c r="BH300" s="161"/>
      <c r="BI300" s="1159"/>
      <c r="BJ300" s="1159"/>
      <c r="BK300" s="1159"/>
      <c r="BL300" s="1159"/>
      <c r="BM300" s="1159"/>
      <c r="BN300" s="1159"/>
      <c r="BO300" s="161"/>
      <c r="BP300" s="1159"/>
      <c r="BQ300" s="1159"/>
      <c r="BR300" s="1159"/>
      <c r="BS300" s="1159"/>
      <c r="BT300" s="1159"/>
      <c r="BU300" s="1159"/>
      <c r="BV300" s="164"/>
      <c r="BW300" s="160"/>
      <c r="BX300" s="160"/>
      <c r="BY300" s="158"/>
      <c r="BZ300" s="158"/>
    </row>
    <row r="301" spans="1:78" s="157" customFormat="1" ht="12.75" outlineLevel="1">
      <c r="A301" s="395" t="s">
        <v>746</v>
      </c>
      <c r="B301" s="225" t="s">
        <v>133</v>
      </c>
      <c r="C301" s="164" t="s">
        <v>96</v>
      </c>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125"/>
      <c r="Z301" s="1125"/>
      <c r="AA301" s="1125"/>
      <c r="AB301" s="1125"/>
      <c r="AC301" s="1125"/>
      <c r="AD301" s="1125"/>
      <c r="AE301" s="422"/>
      <c r="AF301" s="1125"/>
      <c r="AG301" s="1125"/>
      <c r="AH301" s="1125"/>
      <c r="AI301" s="1125"/>
      <c r="AJ301" s="1125"/>
      <c r="AK301" s="1125"/>
      <c r="AM301" s="225" t="s">
        <v>133</v>
      </c>
      <c r="AN301" s="164" t="str">
        <f t="shared" si="0"/>
        <v>Proceeds from sale or lending of others' loans</v>
      </c>
      <c r="AO301" s="161"/>
      <c r="AP301" s="161"/>
      <c r="AQ301" s="161"/>
      <c r="AR301" s="161"/>
      <c r="AS301" s="161"/>
      <c r="AT301" s="161"/>
      <c r="AU301" s="161"/>
      <c r="AV301" s="161"/>
      <c r="AW301" s="161"/>
      <c r="AX301" s="161"/>
      <c r="AY301" s="161"/>
      <c r="AZ301" s="161"/>
      <c r="BA301" s="161"/>
      <c r="BB301" s="161"/>
      <c r="BC301" s="161"/>
      <c r="BD301" s="161"/>
      <c r="BE301" s="161"/>
      <c r="BF301" s="161"/>
      <c r="BG301" s="161"/>
      <c r="BH301" s="161"/>
      <c r="BI301" s="1159"/>
      <c r="BJ301" s="1159"/>
      <c r="BK301" s="1159"/>
      <c r="BL301" s="1159"/>
      <c r="BM301" s="1159"/>
      <c r="BN301" s="1159"/>
      <c r="BO301" s="161"/>
      <c r="BP301" s="1159"/>
      <c r="BQ301" s="1159"/>
      <c r="BR301" s="1159"/>
      <c r="BS301" s="1159"/>
      <c r="BT301" s="1159"/>
      <c r="BU301" s="1159"/>
      <c r="BV301" s="164"/>
      <c r="BW301" s="166"/>
      <c r="BX301" s="166"/>
      <c r="BY301" s="166" t="s">
        <v>116</v>
      </c>
      <c r="BZ301" s="166" t="s">
        <v>115</v>
      </c>
    </row>
    <row r="302" spans="1:78" s="157" customFormat="1" ht="12.75" outlineLevel="1">
      <c r="A302" s="395" t="s">
        <v>747</v>
      </c>
      <c r="B302" s="225" t="s">
        <v>229</v>
      </c>
      <c r="C302" s="164" t="s">
        <v>95</v>
      </c>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125"/>
      <c r="Z302" s="1125"/>
      <c r="AA302" s="1125"/>
      <c r="AB302" s="1125"/>
      <c r="AC302" s="1125"/>
      <c r="AD302" s="1125"/>
      <c r="AE302" s="422"/>
      <c r="AF302" s="1125"/>
      <c r="AG302" s="1125"/>
      <c r="AH302" s="1125"/>
      <c r="AI302" s="1125"/>
      <c r="AJ302" s="1125"/>
      <c r="AK302" s="1125"/>
      <c r="AM302" s="225" t="s">
        <v>229</v>
      </c>
      <c r="AN302" s="164" t="str">
        <f t="shared" si="0"/>
        <v>Investments in other entities</v>
      </c>
      <c r="AO302" s="161"/>
      <c r="AP302" s="161"/>
      <c r="AQ302" s="161"/>
      <c r="AR302" s="161"/>
      <c r="AS302" s="161"/>
      <c r="AT302" s="161"/>
      <c r="AU302" s="161"/>
      <c r="AV302" s="161"/>
      <c r="AW302" s="161"/>
      <c r="AX302" s="161"/>
      <c r="AY302" s="161"/>
      <c r="AZ302" s="161"/>
      <c r="BA302" s="161"/>
      <c r="BB302" s="161"/>
      <c r="BC302" s="161"/>
      <c r="BD302" s="161"/>
      <c r="BE302" s="161"/>
      <c r="BF302" s="161"/>
      <c r="BG302" s="161"/>
      <c r="BH302" s="161"/>
      <c r="BI302" s="1159"/>
      <c r="BJ302" s="1159"/>
      <c r="BK302" s="1159"/>
      <c r="BL302" s="1159"/>
      <c r="BM302" s="1159"/>
      <c r="BN302" s="1159"/>
      <c r="BO302" s="161"/>
      <c r="BP302" s="1159"/>
      <c r="BQ302" s="1159"/>
      <c r="BR302" s="1159"/>
      <c r="BS302" s="1159"/>
      <c r="BT302" s="1159"/>
      <c r="BU302" s="1159"/>
      <c r="BV302" s="164"/>
      <c r="BW302" s="160"/>
      <c r="BX302" s="160"/>
      <c r="BY302" s="167"/>
      <c r="BZ302" s="167"/>
    </row>
    <row r="303" spans="1:78" s="157" customFormat="1" ht="12.75" outlineLevel="1">
      <c r="A303" s="395" t="s">
        <v>748</v>
      </c>
      <c r="B303" s="225" t="s">
        <v>230</v>
      </c>
      <c r="C303" s="164" t="s">
        <v>94</v>
      </c>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125"/>
      <c r="Z303" s="1125"/>
      <c r="AA303" s="1125"/>
      <c r="AB303" s="1125"/>
      <c r="AC303" s="1125"/>
      <c r="AD303" s="1125"/>
      <c r="AE303" s="422"/>
      <c r="AF303" s="1125"/>
      <c r="AG303" s="1125"/>
      <c r="AH303" s="1125"/>
      <c r="AI303" s="1125"/>
      <c r="AJ303" s="1125"/>
      <c r="AK303" s="1125"/>
      <c r="AM303" s="225" t="s">
        <v>230</v>
      </c>
      <c r="AN303" s="164" t="str">
        <f t="shared" si="0"/>
        <v>Withdrawals of investments in other entities</v>
      </c>
      <c r="AO303" s="161"/>
      <c r="AP303" s="161"/>
      <c r="AQ303" s="161"/>
      <c r="AR303" s="161"/>
      <c r="AS303" s="161"/>
      <c r="AT303" s="161"/>
      <c r="AU303" s="161"/>
      <c r="AV303" s="161"/>
      <c r="AW303" s="161"/>
      <c r="AX303" s="161"/>
      <c r="AY303" s="161"/>
      <c r="AZ303" s="161"/>
      <c r="BA303" s="161"/>
      <c r="BB303" s="161"/>
      <c r="BC303" s="161"/>
      <c r="BD303" s="161"/>
      <c r="BE303" s="161"/>
      <c r="BF303" s="161"/>
      <c r="BG303" s="161"/>
      <c r="BH303" s="161"/>
      <c r="BI303" s="1159"/>
      <c r="BJ303" s="1159"/>
      <c r="BK303" s="1159"/>
      <c r="BL303" s="1159"/>
      <c r="BM303" s="1159"/>
      <c r="BN303" s="1159"/>
      <c r="BO303" s="161"/>
      <c r="BP303" s="1159"/>
      <c r="BQ303" s="1159"/>
      <c r="BR303" s="1159"/>
      <c r="BS303" s="1159"/>
      <c r="BT303" s="1159"/>
      <c r="BU303" s="1159"/>
      <c r="BV303" s="164"/>
      <c r="BW303" s="160"/>
      <c r="BX303" s="160"/>
      <c r="BY303" s="167"/>
      <c r="BZ303" s="167"/>
    </row>
    <row r="304" spans="1:76" s="157" customFormat="1" ht="12.75" outlineLevel="1">
      <c r="A304" s="395" t="s">
        <v>749</v>
      </c>
      <c r="B304" s="225" t="s">
        <v>231</v>
      </c>
      <c r="C304" s="164" t="s">
        <v>114</v>
      </c>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125"/>
      <c r="Z304" s="1125"/>
      <c r="AA304" s="1125"/>
      <c r="AB304" s="1125"/>
      <c r="AC304" s="1125"/>
      <c r="AD304" s="1125"/>
      <c r="AE304" s="422"/>
      <c r="AF304" s="1125"/>
      <c r="AG304" s="1125"/>
      <c r="AH304" s="1125"/>
      <c r="AI304" s="1125"/>
      <c r="AJ304" s="1125"/>
      <c r="AK304" s="1125"/>
      <c r="AM304" s="225" t="s">
        <v>231</v>
      </c>
      <c r="AN304" s="164" t="str">
        <f t="shared" si="0"/>
        <v>Proceeds from loan interest, dividends and shared profits</v>
      </c>
      <c r="AO304" s="161"/>
      <c r="AP304" s="161"/>
      <c r="AQ304" s="161"/>
      <c r="AR304" s="161"/>
      <c r="AS304" s="161"/>
      <c r="AT304" s="161"/>
      <c r="AU304" s="161"/>
      <c r="AV304" s="161"/>
      <c r="AW304" s="161"/>
      <c r="AX304" s="161"/>
      <c r="AY304" s="161"/>
      <c r="AZ304" s="161"/>
      <c r="BA304" s="161"/>
      <c r="BB304" s="161"/>
      <c r="BC304" s="161"/>
      <c r="BD304" s="161"/>
      <c r="BE304" s="161"/>
      <c r="BF304" s="161"/>
      <c r="BG304" s="161"/>
      <c r="BH304" s="161"/>
      <c r="BI304" s="1159"/>
      <c r="BJ304" s="1159"/>
      <c r="BK304" s="1159"/>
      <c r="BL304" s="1159"/>
      <c r="BM304" s="1159"/>
      <c r="BN304" s="1159"/>
      <c r="BO304" s="161"/>
      <c r="BP304" s="1159"/>
      <c r="BQ304" s="1159"/>
      <c r="BR304" s="1159"/>
      <c r="BS304" s="1159"/>
      <c r="BT304" s="1159"/>
      <c r="BU304" s="1159"/>
      <c r="BV304" s="164"/>
      <c r="BW304" s="160"/>
      <c r="BX304" s="160"/>
    </row>
    <row r="305" spans="1:78" s="157" customFormat="1" ht="13.5" outlineLevel="1">
      <c r="A305" s="395" t="s">
        <v>416</v>
      </c>
      <c r="B305" s="397" t="s">
        <v>750</v>
      </c>
      <c r="C305" s="161"/>
      <c r="D305" s="162"/>
      <c r="E305" s="161"/>
      <c r="F305" s="161"/>
      <c r="G305" s="161"/>
      <c r="H305" s="161"/>
      <c r="I305" s="161"/>
      <c r="J305" s="161"/>
      <c r="K305" s="161"/>
      <c r="L305" s="161"/>
      <c r="M305" s="161"/>
      <c r="N305" s="161"/>
      <c r="O305" s="161"/>
      <c r="P305" s="161"/>
      <c r="Q305" s="161"/>
      <c r="R305" s="161"/>
      <c r="S305" s="161"/>
      <c r="T305" s="161"/>
      <c r="U305" s="161"/>
      <c r="V305" s="161"/>
      <c r="W305" s="161"/>
      <c r="X305" s="161"/>
      <c r="Y305" s="1127"/>
      <c r="Z305" s="1127"/>
      <c r="AA305" s="1127"/>
      <c r="AB305" s="1127"/>
      <c r="AC305" s="1127"/>
      <c r="AD305" s="1127"/>
      <c r="AE305" s="423"/>
      <c r="AF305" s="1127">
        <f>SUM(AF298:AK304)</f>
        <v>0</v>
      </c>
      <c r="AG305" s="1127"/>
      <c r="AH305" s="1127"/>
      <c r="AI305" s="1127"/>
      <c r="AJ305" s="1127"/>
      <c r="AK305" s="1127"/>
      <c r="AM305" s="162"/>
      <c r="AN305" s="161"/>
      <c r="AO305" s="162"/>
      <c r="AP305" s="161"/>
      <c r="AQ305" s="161"/>
      <c r="AR305" s="161"/>
      <c r="AS305" s="161"/>
      <c r="AT305" s="161"/>
      <c r="AU305" s="161"/>
      <c r="AV305" s="161"/>
      <c r="AW305" s="161"/>
      <c r="AX305" s="161"/>
      <c r="AY305" s="161"/>
      <c r="AZ305" s="161"/>
      <c r="BA305" s="161"/>
      <c r="BB305" s="161"/>
      <c r="BC305" s="161"/>
      <c r="BD305" s="161"/>
      <c r="BE305" s="161"/>
      <c r="BF305" s="161"/>
      <c r="BG305" s="161"/>
      <c r="BH305" s="161"/>
      <c r="BI305" s="1128"/>
      <c r="BJ305" s="1128"/>
      <c r="BK305" s="1128"/>
      <c r="BL305" s="1128"/>
      <c r="BM305" s="1128"/>
      <c r="BN305" s="1128"/>
      <c r="BO305" s="161"/>
      <c r="BP305" s="1128"/>
      <c r="BQ305" s="1128"/>
      <c r="BR305" s="1128"/>
      <c r="BS305" s="1128"/>
      <c r="BT305" s="1128"/>
      <c r="BU305" s="1128"/>
      <c r="BV305" s="163"/>
      <c r="BW305" s="166"/>
      <c r="BX305" s="166"/>
      <c r="BY305" s="165">
        <f>SUM(BY302:BY304)</f>
        <v>0</v>
      </c>
      <c r="BZ305" s="165">
        <f>SUM(BZ302:BZ304)</f>
        <v>0</v>
      </c>
    </row>
    <row r="306" spans="1:78" s="157" customFormat="1" ht="8.25" customHeight="1" outlineLevel="1">
      <c r="A306" s="395"/>
      <c r="B306" s="162"/>
      <c r="C306" s="161"/>
      <c r="D306" s="162"/>
      <c r="E306" s="161"/>
      <c r="F306" s="161"/>
      <c r="G306" s="161"/>
      <c r="H306" s="161"/>
      <c r="I306" s="161"/>
      <c r="J306" s="161"/>
      <c r="K306" s="161"/>
      <c r="L306" s="161"/>
      <c r="M306" s="161"/>
      <c r="N306" s="161"/>
      <c r="O306" s="161"/>
      <c r="P306" s="161"/>
      <c r="Q306" s="161"/>
      <c r="R306" s="161"/>
      <c r="S306" s="161"/>
      <c r="T306" s="161"/>
      <c r="U306" s="161"/>
      <c r="V306" s="161"/>
      <c r="W306" s="161"/>
      <c r="X306" s="161"/>
      <c r="Y306" s="421"/>
      <c r="Z306" s="421"/>
      <c r="AA306" s="421"/>
      <c r="AB306" s="421"/>
      <c r="AC306" s="421"/>
      <c r="AD306" s="421"/>
      <c r="AE306" s="422"/>
      <c r="AF306" s="421"/>
      <c r="AG306" s="421"/>
      <c r="AH306" s="421"/>
      <c r="AI306" s="421"/>
      <c r="AJ306" s="421"/>
      <c r="AK306" s="421"/>
      <c r="AM306" s="162"/>
      <c r="AN306" s="161"/>
      <c r="AO306" s="162"/>
      <c r="AP306" s="161"/>
      <c r="AQ306" s="161"/>
      <c r="AR306" s="161"/>
      <c r="AS306" s="161"/>
      <c r="AT306" s="161"/>
      <c r="AU306" s="161"/>
      <c r="AV306" s="161"/>
      <c r="AW306" s="161"/>
      <c r="AX306" s="161"/>
      <c r="AY306" s="161"/>
      <c r="AZ306" s="161"/>
      <c r="BA306" s="161"/>
      <c r="BB306" s="161"/>
      <c r="BC306" s="161"/>
      <c r="BD306" s="161"/>
      <c r="BE306" s="161"/>
      <c r="BF306" s="161"/>
      <c r="BG306" s="161"/>
      <c r="BH306" s="161"/>
      <c r="BI306" s="163"/>
      <c r="BJ306" s="163"/>
      <c r="BK306" s="163"/>
      <c r="BL306" s="163"/>
      <c r="BM306" s="163"/>
      <c r="BN306" s="163"/>
      <c r="BO306" s="161"/>
      <c r="BP306" s="163"/>
      <c r="BQ306" s="163"/>
      <c r="BR306" s="163"/>
      <c r="BS306" s="163"/>
      <c r="BT306" s="163"/>
      <c r="BU306" s="163"/>
      <c r="BV306" s="163"/>
      <c r="BW306" s="166"/>
      <c r="BX306" s="166"/>
      <c r="BY306" s="165"/>
      <c r="BZ306" s="165"/>
    </row>
    <row r="307" spans="1:77" s="157" customFormat="1" ht="12.75" outlineLevel="1">
      <c r="A307" s="395"/>
      <c r="B307" s="163" t="s">
        <v>112</v>
      </c>
      <c r="C307" s="161"/>
      <c r="D307" s="162"/>
      <c r="E307" s="161"/>
      <c r="F307" s="161"/>
      <c r="G307" s="161"/>
      <c r="H307" s="161"/>
      <c r="I307" s="161"/>
      <c r="J307" s="161"/>
      <c r="K307" s="161"/>
      <c r="L307" s="161"/>
      <c r="M307" s="161"/>
      <c r="N307" s="161"/>
      <c r="O307" s="161"/>
      <c r="P307" s="161"/>
      <c r="Q307" s="161"/>
      <c r="R307" s="161"/>
      <c r="S307" s="161"/>
      <c r="T307" s="161"/>
      <c r="U307" s="161"/>
      <c r="V307" s="161"/>
      <c r="W307" s="161"/>
      <c r="X307" s="161"/>
      <c r="Y307" s="1126"/>
      <c r="Z307" s="1126"/>
      <c r="AA307" s="1126"/>
      <c r="AB307" s="1126"/>
      <c r="AC307" s="1126"/>
      <c r="AD307" s="1126"/>
      <c r="AE307" s="422"/>
      <c r="AF307" s="1126"/>
      <c r="AG307" s="1126"/>
      <c r="AH307" s="1126"/>
      <c r="AI307" s="1126"/>
      <c r="AJ307" s="1126"/>
      <c r="AK307" s="1126"/>
      <c r="AM307" s="163" t="str">
        <f>AM245</f>
        <v>III. Cash flows from financing activities</v>
      </c>
      <c r="AN307" s="161"/>
      <c r="AO307" s="162"/>
      <c r="AP307" s="161"/>
      <c r="AQ307" s="161"/>
      <c r="AR307" s="161"/>
      <c r="AS307" s="161"/>
      <c r="AT307" s="161"/>
      <c r="AU307" s="161"/>
      <c r="AV307" s="161"/>
      <c r="AW307" s="161"/>
      <c r="AX307" s="161"/>
      <c r="AY307" s="161"/>
      <c r="AZ307" s="161"/>
      <c r="BA307" s="161"/>
      <c r="BB307" s="161"/>
      <c r="BC307" s="161"/>
      <c r="BD307" s="161"/>
      <c r="BE307" s="161"/>
      <c r="BF307" s="161"/>
      <c r="BG307" s="161"/>
      <c r="BH307" s="161"/>
      <c r="BI307" s="1128"/>
      <c r="BJ307" s="1128"/>
      <c r="BK307" s="1128"/>
      <c r="BL307" s="1128"/>
      <c r="BM307" s="1128"/>
      <c r="BN307" s="1128"/>
      <c r="BO307" s="161"/>
      <c r="BP307" s="1128">
        <f>SUBTOTAL(9,BP308:BP314)</f>
        <v>0</v>
      </c>
      <c r="BQ307" s="1128"/>
      <c r="BR307" s="1128"/>
      <c r="BS307" s="1128"/>
      <c r="BT307" s="1128"/>
      <c r="BU307" s="1128"/>
      <c r="BV307" s="163"/>
      <c r="BW307" s="160"/>
      <c r="BX307" s="160"/>
      <c r="BY307" s="158">
        <f>BY305-BZ305</f>
        <v>0</v>
      </c>
    </row>
    <row r="308" spans="1:78" s="157" customFormat="1" ht="12.75" outlineLevel="1">
      <c r="A308" s="395" t="s">
        <v>751</v>
      </c>
      <c r="B308" s="225" t="s">
        <v>136</v>
      </c>
      <c r="C308" s="164" t="s">
        <v>92</v>
      </c>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125"/>
      <c r="Z308" s="1125"/>
      <c r="AA308" s="1125"/>
      <c r="AB308" s="1125"/>
      <c r="AC308" s="1125"/>
      <c r="AD308" s="1125"/>
      <c r="AE308" s="422"/>
      <c r="AF308" s="1125"/>
      <c r="AG308" s="1125"/>
      <c r="AH308" s="1125"/>
      <c r="AI308" s="1125"/>
      <c r="AJ308" s="1125"/>
      <c r="AK308" s="1125"/>
      <c r="AM308" s="225" t="s">
        <v>136</v>
      </c>
      <c r="AN308" s="164" t="str">
        <f>AN246</f>
        <v>Proceeds from share issuance, receipt of capital contribution</v>
      </c>
      <c r="AO308" s="161"/>
      <c r="AP308" s="161"/>
      <c r="AQ308" s="161"/>
      <c r="AR308" s="161"/>
      <c r="AS308" s="161"/>
      <c r="AT308" s="161"/>
      <c r="AU308" s="161"/>
      <c r="AV308" s="161"/>
      <c r="AW308" s="161"/>
      <c r="AX308" s="161"/>
      <c r="AY308" s="161"/>
      <c r="AZ308" s="161"/>
      <c r="BA308" s="161"/>
      <c r="BB308" s="161"/>
      <c r="BC308" s="161"/>
      <c r="BD308" s="161"/>
      <c r="BE308" s="161"/>
      <c r="BF308" s="161"/>
      <c r="BG308" s="161"/>
      <c r="BH308" s="161"/>
      <c r="BI308" s="1159"/>
      <c r="BJ308" s="1159"/>
      <c r="BK308" s="1159"/>
      <c r="BL308" s="1159"/>
      <c r="BM308" s="1159"/>
      <c r="BN308" s="1159"/>
      <c r="BO308" s="161"/>
      <c r="BP308" s="1159"/>
      <c r="BQ308" s="1159"/>
      <c r="BR308" s="1159"/>
      <c r="BS308" s="1159"/>
      <c r="BT308" s="1159"/>
      <c r="BU308" s="1159"/>
      <c r="BV308" s="164"/>
      <c r="BW308" s="160"/>
      <c r="BX308" s="160"/>
      <c r="BY308" s="158"/>
      <c r="BZ308" s="158"/>
    </row>
    <row r="309" spans="1:78" s="157" customFormat="1" ht="12.75" outlineLevel="1">
      <c r="A309" s="395" t="s">
        <v>752</v>
      </c>
      <c r="B309" s="225" t="s">
        <v>135</v>
      </c>
      <c r="C309" s="164" t="s">
        <v>418</v>
      </c>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125"/>
      <c r="Z309" s="1125"/>
      <c r="AA309" s="1125"/>
      <c r="AB309" s="1125"/>
      <c r="AC309" s="1125"/>
      <c r="AD309" s="1125"/>
      <c r="AE309" s="422"/>
      <c r="AF309" s="1125"/>
      <c r="AG309" s="1125"/>
      <c r="AH309" s="1125"/>
      <c r="AI309" s="1125"/>
      <c r="AJ309" s="1125"/>
      <c r="AK309" s="1125"/>
      <c r="AM309" s="225" t="s">
        <v>135</v>
      </c>
      <c r="AN309" s="164" t="str">
        <f>AN247</f>
        <v>Payments for share returns to shareholders and buy back</v>
      </c>
      <c r="AO309" s="161"/>
      <c r="AP309" s="161"/>
      <c r="AQ309" s="161"/>
      <c r="AR309" s="161"/>
      <c r="AS309" s="161"/>
      <c r="AT309" s="161"/>
      <c r="AU309" s="161"/>
      <c r="AV309" s="161"/>
      <c r="AW309" s="161"/>
      <c r="AX309" s="161"/>
      <c r="AY309" s="161"/>
      <c r="AZ309" s="161"/>
      <c r="BA309" s="161"/>
      <c r="BB309" s="161"/>
      <c r="BC309" s="161"/>
      <c r="BD309" s="161"/>
      <c r="BE309" s="161"/>
      <c r="BF309" s="161"/>
      <c r="BG309" s="161"/>
      <c r="BH309" s="161"/>
      <c r="BI309" s="1159"/>
      <c r="BJ309" s="1159"/>
      <c r="BK309" s="1159"/>
      <c r="BL309" s="1159"/>
      <c r="BM309" s="1159"/>
      <c r="BN309" s="1159"/>
      <c r="BO309" s="161"/>
      <c r="BP309" s="1159"/>
      <c r="BQ309" s="1159"/>
      <c r="BR309" s="1159"/>
      <c r="BS309" s="1159"/>
      <c r="BT309" s="1159"/>
      <c r="BU309" s="1159"/>
      <c r="BV309" s="164"/>
      <c r="BW309" s="160"/>
      <c r="BX309" s="160"/>
      <c r="BY309" s="158"/>
      <c r="BZ309" s="158"/>
    </row>
    <row r="310" spans="1:78" s="157" customFormat="1" ht="12.75" outlineLevel="1">
      <c r="A310" s="395"/>
      <c r="B310" s="225"/>
      <c r="C310" s="164" t="s">
        <v>417</v>
      </c>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422"/>
      <c r="Z310" s="422"/>
      <c r="AA310" s="422"/>
      <c r="AB310" s="422"/>
      <c r="AC310" s="422"/>
      <c r="AD310" s="422"/>
      <c r="AE310" s="422"/>
      <c r="AF310" s="422"/>
      <c r="AG310" s="422"/>
      <c r="AH310" s="422"/>
      <c r="AI310" s="422"/>
      <c r="AJ310" s="422"/>
      <c r="AK310" s="422"/>
      <c r="AM310" s="225"/>
      <c r="AN310" s="164"/>
      <c r="AO310" s="161"/>
      <c r="AP310" s="161"/>
      <c r="AQ310" s="161"/>
      <c r="AR310" s="161"/>
      <c r="AS310" s="161"/>
      <c r="AT310" s="161"/>
      <c r="AU310" s="161"/>
      <c r="AV310" s="161"/>
      <c r="AW310" s="161"/>
      <c r="AX310" s="161"/>
      <c r="AY310" s="161"/>
      <c r="AZ310" s="161"/>
      <c r="BA310" s="161"/>
      <c r="BB310" s="161"/>
      <c r="BC310" s="161"/>
      <c r="BD310" s="161"/>
      <c r="BE310" s="161"/>
      <c r="BF310" s="161"/>
      <c r="BG310" s="161"/>
      <c r="BH310" s="161"/>
      <c r="BI310" s="164"/>
      <c r="BJ310" s="164"/>
      <c r="BK310" s="164"/>
      <c r="BL310" s="164"/>
      <c r="BM310" s="164"/>
      <c r="BN310" s="164"/>
      <c r="BO310" s="161"/>
      <c r="BP310" s="164"/>
      <c r="BQ310" s="164"/>
      <c r="BR310" s="164"/>
      <c r="BS310" s="164"/>
      <c r="BT310" s="164"/>
      <c r="BU310" s="164"/>
      <c r="BV310" s="164"/>
      <c r="BW310" s="160"/>
      <c r="BX310" s="160"/>
      <c r="BY310" s="158"/>
      <c r="BZ310" s="158"/>
    </row>
    <row r="311" spans="1:78" s="157" customFormat="1" ht="12.75" outlineLevel="1">
      <c r="A311" s="395" t="s">
        <v>753</v>
      </c>
      <c r="B311" s="225" t="s">
        <v>134</v>
      </c>
      <c r="C311" s="164" t="s">
        <v>91</v>
      </c>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125"/>
      <c r="Z311" s="1125"/>
      <c r="AA311" s="1125"/>
      <c r="AB311" s="1125"/>
      <c r="AC311" s="1125"/>
      <c r="AD311" s="1125"/>
      <c r="AE311" s="422"/>
      <c r="AF311" s="1125"/>
      <c r="AG311" s="1125"/>
      <c r="AH311" s="1125"/>
      <c r="AI311" s="1125"/>
      <c r="AJ311" s="1125"/>
      <c r="AK311" s="1125"/>
      <c r="AM311" s="225" t="s">
        <v>134</v>
      </c>
      <c r="AN311" s="164" t="str">
        <f>AN249</f>
        <v>Receipts from short term and long term loans</v>
      </c>
      <c r="AO311" s="161"/>
      <c r="AP311" s="161"/>
      <c r="AQ311" s="161"/>
      <c r="AR311" s="161"/>
      <c r="AS311" s="161"/>
      <c r="AT311" s="161"/>
      <c r="AU311" s="161"/>
      <c r="AV311" s="161"/>
      <c r="AW311" s="161"/>
      <c r="AX311" s="161"/>
      <c r="AY311" s="161"/>
      <c r="AZ311" s="161"/>
      <c r="BA311" s="161"/>
      <c r="BB311" s="161"/>
      <c r="BC311" s="161"/>
      <c r="BD311" s="161"/>
      <c r="BE311" s="161"/>
      <c r="BF311" s="161"/>
      <c r="BG311" s="161"/>
      <c r="BH311" s="161"/>
      <c r="BI311" s="1159"/>
      <c r="BJ311" s="1159"/>
      <c r="BK311" s="1159"/>
      <c r="BL311" s="1159"/>
      <c r="BM311" s="1159"/>
      <c r="BN311" s="1159"/>
      <c r="BO311" s="161"/>
      <c r="BP311" s="1159"/>
      <c r="BQ311" s="1159"/>
      <c r="BR311" s="1159"/>
      <c r="BS311" s="1159"/>
      <c r="BT311" s="1159"/>
      <c r="BU311" s="1159"/>
      <c r="BV311" s="164"/>
      <c r="BW311" s="160"/>
      <c r="BX311" s="160"/>
      <c r="BY311" s="158"/>
      <c r="BZ311" s="158"/>
    </row>
    <row r="312" spans="1:78" s="157" customFormat="1" ht="12.75" outlineLevel="1">
      <c r="A312" s="395" t="s">
        <v>754</v>
      </c>
      <c r="B312" s="225" t="s">
        <v>133</v>
      </c>
      <c r="C312" s="164" t="s">
        <v>90</v>
      </c>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125"/>
      <c r="Z312" s="1125"/>
      <c r="AA312" s="1125"/>
      <c r="AB312" s="1125"/>
      <c r="AC312" s="1125"/>
      <c r="AD312" s="1125"/>
      <c r="AE312" s="422"/>
      <c r="AF312" s="1125"/>
      <c r="AG312" s="1125"/>
      <c r="AH312" s="1125"/>
      <c r="AI312" s="1125"/>
      <c r="AJ312" s="1125"/>
      <c r="AK312" s="1125"/>
      <c r="AM312" s="225" t="s">
        <v>133</v>
      </c>
      <c r="AN312" s="164" t="str">
        <f>AN250</f>
        <v>Payments of loan principals</v>
      </c>
      <c r="AO312" s="161"/>
      <c r="AP312" s="161"/>
      <c r="AQ312" s="161"/>
      <c r="AR312" s="161"/>
      <c r="AS312" s="161"/>
      <c r="AT312" s="161"/>
      <c r="AU312" s="161"/>
      <c r="AV312" s="161"/>
      <c r="AW312" s="161"/>
      <c r="AX312" s="161"/>
      <c r="AY312" s="161"/>
      <c r="AZ312" s="161"/>
      <c r="BA312" s="161"/>
      <c r="BB312" s="161"/>
      <c r="BC312" s="161"/>
      <c r="BD312" s="161"/>
      <c r="BE312" s="161"/>
      <c r="BF312" s="161"/>
      <c r="BG312" s="161"/>
      <c r="BH312" s="161"/>
      <c r="BI312" s="1159"/>
      <c r="BJ312" s="1159"/>
      <c r="BK312" s="1159"/>
      <c r="BL312" s="1159"/>
      <c r="BM312" s="1159"/>
      <c r="BN312" s="1159"/>
      <c r="BO312" s="161"/>
      <c r="BP312" s="1159"/>
      <c r="BQ312" s="1159"/>
      <c r="BR312" s="1159"/>
      <c r="BS312" s="1159"/>
      <c r="BT312" s="1159"/>
      <c r="BU312" s="1159"/>
      <c r="BV312" s="164"/>
      <c r="BW312" s="160"/>
      <c r="BX312" s="160"/>
      <c r="BY312" s="158"/>
      <c r="BZ312" s="158"/>
    </row>
    <row r="313" spans="1:78" s="157" customFormat="1" ht="12.75" outlineLevel="1">
      <c r="A313" s="395" t="s">
        <v>755</v>
      </c>
      <c r="B313" s="225" t="s">
        <v>229</v>
      </c>
      <c r="C313" s="164" t="s">
        <v>65</v>
      </c>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125"/>
      <c r="Z313" s="1125"/>
      <c r="AA313" s="1125"/>
      <c r="AB313" s="1125"/>
      <c r="AC313" s="1125"/>
      <c r="AD313" s="1125"/>
      <c r="AE313" s="422"/>
      <c r="AF313" s="1125"/>
      <c r="AG313" s="1125"/>
      <c r="AH313" s="1125"/>
      <c r="AI313" s="1125"/>
      <c r="AJ313" s="1125"/>
      <c r="AK313" s="1125"/>
      <c r="AM313" s="225" t="s">
        <v>229</v>
      </c>
      <c r="AN313" s="164" t="str">
        <f>AN251</f>
        <v>Finance lease repayments</v>
      </c>
      <c r="AO313" s="161"/>
      <c r="AP313" s="161"/>
      <c r="AQ313" s="161"/>
      <c r="AR313" s="161"/>
      <c r="AS313" s="161"/>
      <c r="AT313" s="161"/>
      <c r="AU313" s="161"/>
      <c r="AV313" s="161"/>
      <c r="AW313" s="161"/>
      <c r="AX313" s="161"/>
      <c r="AY313" s="161"/>
      <c r="AZ313" s="161"/>
      <c r="BA313" s="161"/>
      <c r="BB313" s="161"/>
      <c r="BC313" s="161"/>
      <c r="BD313" s="161"/>
      <c r="BE313" s="161"/>
      <c r="BF313" s="161"/>
      <c r="BG313" s="161"/>
      <c r="BH313" s="161"/>
      <c r="BI313" s="1159"/>
      <c r="BJ313" s="1159"/>
      <c r="BK313" s="1159"/>
      <c r="BL313" s="1159"/>
      <c r="BM313" s="1159"/>
      <c r="BN313" s="1159"/>
      <c r="BO313" s="161"/>
      <c r="BP313" s="1159"/>
      <c r="BQ313" s="1159"/>
      <c r="BR313" s="1159"/>
      <c r="BS313" s="1159"/>
      <c r="BT313" s="1159"/>
      <c r="BU313" s="1159"/>
      <c r="BV313" s="164"/>
      <c r="BW313" s="160"/>
      <c r="BX313" s="160"/>
      <c r="BY313" s="158"/>
      <c r="BZ313" s="158"/>
    </row>
    <row r="314" spans="1:78" s="157" customFormat="1" ht="12.75" outlineLevel="1">
      <c r="A314" s="395" t="s">
        <v>756</v>
      </c>
      <c r="B314" s="225" t="s">
        <v>230</v>
      </c>
      <c r="C314" s="164" t="s">
        <v>64</v>
      </c>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125"/>
      <c r="Z314" s="1125"/>
      <c r="AA314" s="1125"/>
      <c r="AB314" s="1125"/>
      <c r="AC314" s="1125"/>
      <c r="AD314" s="1125"/>
      <c r="AE314" s="422"/>
      <c r="AF314" s="1125"/>
      <c r="AG314" s="1125"/>
      <c r="AH314" s="1125"/>
      <c r="AI314" s="1125"/>
      <c r="AJ314" s="1125"/>
      <c r="AK314" s="1125"/>
      <c r="AM314" s="225" t="s">
        <v>230</v>
      </c>
      <c r="AN314" s="164" t="str">
        <f>AN252</f>
        <v>Dividends and profits paid to share owners</v>
      </c>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159"/>
      <c r="BJ314" s="1159"/>
      <c r="BK314" s="1159"/>
      <c r="BL314" s="1159"/>
      <c r="BM314" s="1159"/>
      <c r="BN314" s="1159"/>
      <c r="BO314" s="161"/>
      <c r="BP314" s="1159"/>
      <c r="BQ314" s="1159"/>
      <c r="BR314" s="1159"/>
      <c r="BS314" s="1159"/>
      <c r="BT314" s="1159"/>
      <c r="BU314" s="1159"/>
      <c r="BV314" s="164"/>
      <c r="BW314" s="160"/>
      <c r="BX314" s="160"/>
      <c r="BY314" s="158"/>
      <c r="BZ314" s="158"/>
    </row>
    <row r="315" spans="1:78" s="157" customFormat="1" ht="13.5" outlineLevel="1">
      <c r="A315" s="395" t="s">
        <v>757</v>
      </c>
      <c r="B315" s="397" t="s">
        <v>758</v>
      </c>
      <c r="C315" s="164"/>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127"/>
      <c r="Z315" s="1127"/>
      <c r="AA315" s="1127"/>
      <c r="AB315" s="1127"/>
      <c r="AC315" s="1127"/>
      <c r="AD315" s="1127"/>
      <c r="AE315" s="423"/>
      <c r="AF315" s="1127">
        <f>SUM(AF308:AK314)</f>
        <v>0</v>
      </c>
      <c r="AG315" s="1127"/>
      <c r="AH315" s="1127"/>
      <c r="AI315" s="1127"/>
      <c r="AJ315" s="1127"/>
      <c r="AK315" s="1127"/>
      <c r="AM315" s="225"/>
      <c r="AN315" s="164"/>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4"/>
      <c r="BJ315" s="164"/>
      <c r="BK315" s="164"/>
      <c r="BL315" s="164"/>
      <c r="BM315" s="164"/>
      <c r="BN315" s="164"/>
      <c r="BO315" s="161"/>
      <c r="BP315" s="164"/>
      <c r="BQ315" s="164"/>
      <c r="BR315" s="164"/>
      <c r="BS315" s="164"/>
      <c r="BT315" s="164"/>
      <c r="BU315" s="164"/>
      <c r="BV315" s="164"/>
      <c r="BW315" s="160"/>
      <c r="BX315" s="160"/>
      <c r="BY315" s="158"/>
      <c r="BZ315" s="158"/>
    </row>
    <row r="316" spans="1:78" s="157" customFormat="1" ht="6" customHeight="1" outlineLevel="1">
      <c r="A316" s="395"/>
      <c r="B316" s="162"/>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125"/>
      <c r="Z316" s="1125"/>
      <c r="AA316" s="1125"/>
      <c r="AB316" s="1125"/>
      <c r="AC316" s="1125"/>
      <c r="AD316" s="1125"/>
      <c r="AE316" s="422"/>
      <c r="AF316" s="1125"/>
      <c r="AG316" s="1125"/>
      <c r="AH316" s="1125"/>
      <c r="AI316" s="1125"/>
      <c r="AJ316" s="1125"/>
      <c r="AK316" s="1125"/>
      <c r="AM316" s="162"/>
      <c r="AN316" s="161"/>
      <c r="AO316" s="161"/>
      <c r="AP316" s="161"/>
      <c r="AQ316" s="161"/>
      <c r="AR316" s="161"/>
      <c r="AS316" s="161"/>
      <c r="AT316" s="161"/>
      <c r="AU316" s="161"/>
      <c r="AV316" s="161"/>
      <c r="AW316" s="161"/>
      <c r="AX316" s="161"/>
      <c r="AY316" s="161"/>
      <c r="AZ316" s="161"/>
      <c r="BA316" s="161"/>
      <c r="BB316" s="161"/>
      <c r="BC316" s="161"/>
      <c r="BD316" s="161"/>
      <c r="BE316" s="161"/>
      <c r="BF316" s="161"/>
      <c r="BG316" s="161"/>
      <c r="BH316" s="161"/>
      <c r="BI316" s="1159"/>
      <c r="BJ316" s="1159"/>
      <c r="BK316" s="1159"/>
      <c r="BL316" s="1159"/>
      <c r="BM316" s="1159"/>
      <c r="BN316" s="1159"/>
      <c r="BO316" s="161"/>
      <c r="BP316" s="1159"/>
      <c r="BQ316" s="1159"/>
      <c r="BR316" s="1159"/>
      <c r="BS316" s="1159"/>
      <c r="BT316" s="1159"/>
      <c r="BU316" s="1159"/>
      <c r="BV316" s="164"/>
      <c r="BW316" s="160"/>
      <c r="BX316" s="160"/>
      <c r="BY316" s="158"/>
      <c r="BZ316" s="158"/>
    </row>
    <row r="317" spans="1:78" s="157" customFormat="1" ht="12.75" outlineLevel="1">
      <c r="A317" s="395" t="s">
        <v>419</v>
      </c>
      <c r="B317" s="163" t="s">
        <v>111</v>
      </c>
      <c r="C317" s="161"/>
      <c r="D317" s="162"/>
      <c r="E317" s="161"/>
      <c r="F317" s="161"/>
      <c r="G317" s="161"/>
      <c r="H317" s="161"/>
      <c r="I317" s="161"/>
      <c r="J317" s="161"/>
      <c r="K317" s="161"/>
      <c r="L317" s="161"/>
      <c r="M317" s="161"/>
      <c r="N317" s="161"/>
      <c r="O317" s="161"/>
      <c r="P317" s="161"/>
      <c r="Q317" s="161"/>
      <c r="R317" s="161"/>
      <c r="S317" s="161"/>
      <c r="T317" s="161"/>
      <c r="U317" s="161"/>
      <c r="V317" s="161"/>
      <c r="W317" s="161"/>
      <c r="X317" s="161"/>
      <c r="Y317" s="1126"/>
      <c r="Z317" s="1126"/>
      <c r="AA317" s="1126"/>
      <c r="AB317" s="1126"/>
      <c r="AC317" s="1126"/>
      <c r="AD317" s="1126"/>
      <c r="AE317" s="422"/>
      <c r="AF317" s="1126">
        <f>AF277+AF297+AF307</f>
        <v>0</v>
      </c>
      <c r="AG317" s="1126"/>
      <c r="AH317" s="1126"/>
      <c r="AI317" s="1126"/>
      <c r="AJ317" s="1126"/>
      <c r="AK317" s="1126"/>
      <c r="AM317" s="163" t="str">
        <f>AM255</f>
        <v>Net cash flows in the period</v>
      </c>
      <c r="AN317" s="161"/>
      <c r="AO317" s="162"/>
      <c r="AP317" s="161"/>
      <c r="AQ317" s="161"/>
      <c r="AR317" s="161"/>
      <c r="AS317" s="161"/>
      <c r="AT317" s="161"/>
      <c r="AU317" s="161"/>
      <c r="AV317" s="161"/>
      <c r="AW317" s="161"/>
      <c r="AX317" s="161"/>
      <c r="AY317" s="161"/>
      <c r="AZ317" s="161"/>
      <c r="BA317" s="161"/>
      <c r="BB317" s="161"/>
      <c r="BC317" s="161"/>
      <c r="BD317" s="161"/>
      <c r="BE317" s="161"/>
      <c r="BF317" s="161"/>
      <c r="BG317" s="161"/>
      <c r="BH317" s="161"/>
      <c r="BI317" s="1128"/>
      <c r="BJ317" s="1128"/>
      <c r="BK317" s="1128"/>
      <c r="BL317" s="1128"/>
      <c r="BM317" s="1128"/>
      <c r="BN317" s="1128"/>
      <c r="BO317" s="161"/>
      <c r="BP317" s="1128">
        <f>BP277+BP297+BP307</f>
        <v>0</v>
      </c>
      <c r="BQ317" s="1128"/>
      <c r="BR317" s="1128"/>
      <c r="BS317" s="1128"/>
      <c r="BT317" s="1128"/>
      <c r="BU317" s="1128"/>
      <c r="BV317" s="163"/>
      <c r="BW317" s="160"/>
      <c r="BX317" s="160"/>
      <c r="BY317" s="158"/>
      <c r="BZ317" s="158"/>
    </row>
    <row r="318" spans="1:78" s="157" customFormat="1" ht="6" customHeight="1" outlineLevel="1">
      <c r="A318" s="395"/>
      <c r="B318" s="162"/>
      <c r="C318" s="161"/>
      <c r="D318" s="162"/>
      <c r="E318" s="161"/>
      <c r="F318" s="161"/>
      <c r="G318" s="161"/>
      <c r="H318" s="161"/>
      <c r="I318" s="161"/>
      <c r="J318" s="161"/>
      <c r="K318" s="161"/>
      <c r="L318" s="161"/>
      <c r="M318" s="161"/>
      <c r="N318" s="161"/>
      <c r="O318" s="161"/>
      <c r="P318" s="161"/>
      <c r="Q318" s="161"/>
      <c r="R318" s="161"/>
      <c r="S318" s="161"/>
      <c r="T318" s="161"/>
      <c r="U318" s="161"/>
      <c r="V318" s="161"/>
      <c r="W318" s="161"/>
      <c r="X318" s="161"/>
      <c r="Y318" s="1126"/>
      <c r="Z318" s="1126"/>
      <c r="AA318" s="1126"/>
      <c r="AB318" s="1126"/>
      <c r="AC318" s="1126"/>
      <c r="AD318" s="1126"/>
      <c r="AE318" s="422"/>
      <c r="AF318" s="1126"/>
      <c r="AG318" s="1126"/>
      <c r="AH318" s="1126"/>
      <c r="AI318" s="1126"/>
      <c r="AJ318" s="1126"/>
      <c r="AK318" s="1126"/>
      <c r="AM318" s="162"/>
      <c r="AN318" s="161"/>
      <c r="AO318" s="162"/>
      <c r="AP318" s="161"/>
      <c r="AQ318" s="161"/>
      <c r="AR318" s="161"/>
      <c r="AS318" s="161"/>
      <c r="AT318" s="161"/>
      <c r="AU318" s="161"/>
      <c r="AV318" s="161"/>
      <c r="AW318" s="161"/>
      <c r="AX318" s="161"/>
      <c r="AY318" s="161"/>
      <c r="AZ318" s="161"/>
      <c r="BA318" s="161"/>
      <c r="BB318" s="161"/>
      <c r="BC318" s="161"/>
      <c r="BD318" s="161"/>
      <c r="BE318" s="161"/>
      <c r="BF318" s="161"/>
      <c r="BG318" s="161"/>
      <c r="BH318" s="161"/>
      <c r="BI318" s="1128"/>
      <c r="BJ318" s="1128"/>
      <c r="BK318" s="1128"/>
      <c r="BL318" s="1128"/>
      <c r="BM318" s="1128"/>
      <c r="BN318" s="1128"/>
      <c r="BO318" s="161"/>
      <c r="BP318" s="1128"/>
      <c r="BQ318" s="1128"/>
      <c r="BR318" s="1128"/>
      <c r="BS318" s="1128"/>
      <c r="BT318" s="1128"/>
      <c r="BU318" s="1128"/>
      <c r="BV318" s="163"/>
      <c r="BW318" s="160"/>
      <c r="BX318" s="160"/>
      <c r="BY318" s="158"/>
      <c r="BZ318" s="158"/>
    </row>
    <row r="319" spans="1:78" s="157" customFormat="1" ht="12.75" outlineLevel="1">
      <c r="A319" s="395" t="s">
        <v>420</v>
      </c>
      <c r="B319" s="163" t="s">
        <v>62</v>
      </c>
      <c r="C319" s="161"/>
      <c r="D319" s="162"/>
      <c r="E319" s="161"/>
      <c r="F319" s="161"/>
      <c r="G319" s="161"/>
      <c r="H319" s="161"/>
      <c r="I319" s="161"/>
      <c r="J319" s="161"/>
      <c r="K319" s="161"/>
      <c r="L319" s="161"/>
      <c r="M319" s="161"/>
      <c r="N319" s="161"/>
      <c r="O319" s="161"/>
      <c r="P319" s="161"/>
      <c r="Q319" s="161"/>
      <c r="R319" s="161"/>
      <c r="S319" s="161"/>
      <c r="T319" s="161"/>
      <c r="U319" s="161"/>
      <c r="V319" s="161"/>
      <c r="W319" s="161"/>
      <c r="X319" s="161"/>
      <c r="Y319" s="1126"/>
      <c r="Z319" s="1126"/>
      <c r="AA319" s="1126"/>
      <c r="AB319" s="1126"/>
      <c r="AC319" s="1126"/>
      <c r="AD319" s="1126"/>
      <c r="AE319" s="422"/>
      <c r="AF319" s="1126">
        <f>AE11</f>
        <v>3270748608</v>
      </c>
      <c r="AG319" s="1126"/>
      <c r="AH319" s="1126"/>
      <c r="AI319" s="1126"/>
      <c r="AJ319" s="1126"/>
      <c r="AK319" s="1126"/>
      <c r="AM319" s="163" t="str">
        <f>AM257</f>
        <v>Cash and cash equivalents - opening balance</v>
      </c>
      <c r="AN319" s="161"/>
      <c r="AO319" s="162"/>
      <c r="AP319" s="161"/>
      <c r="AQ319" s="161"/>
      <c r="AR319" s="161"/>
      <c r="AS319" s="161"/>
      <c r="AT319" s="161"/>
      <c r="AU319" s="161"/>
      <c r="AV319" s="161"/>
      <c r="AW319" s="161"/>
      <c r="AX319" s="161"/>
      <c r="AY319" s="161"/>
      <c r="AZ319" s="161"/>
      <c r="BA319" s="161"/>
      <c r="BB319" s="161"/>
      <c r="BC319" s="161"/>
      <c r="BD319" s="161"/>
      <c r="BE319" s="161"/>
      <c r="BF319" s="161"/>
      <c r="BG319" s="161"/>
      <c r="BH319" s="161"/>
      <c r="BI319" s="1128"/>
      <c r="BJ319" s="1128"/>
      <c r="BK319" s="1128"/>
      <c r="BL319" s="1128"/>
      <c r="BM319" s="1128"/>
      <c r="BN319" s="1128"/>
      <c r="BO319" s="161"/>
      <c r="BP319" s="1128"/>
      <c r="BQ319" s="1128"/>
      <c r="BR319" s="1128"/>
      <c r="BS319" s="1128"/>
      <c r="BT319" s="1128"/>
      <c r="BU319" s="1128"/>
      <c r="BV319" s="163"/>
      <c r="BW319" s="159"/>
      <c r="BX319" s="160"/>
      <c r="BY319" s="158"/>
      <c r="BZ319" s="158"/>
    </row>
    <row r="320" spans="1:78" s="157" customFormat="1" ht="12.75" outlineLevel="1">
      <c r="A320" s="395" t="s">
        <v>421</v>
      </c>
      <c r="B320" s="164" t="s">
        <v>144</v>
      </c>
      <c r="D320" s="162"/>
      <c r="E320" s="161"/>
      <c r="F320" s="161"/>
      <c r="G320" s="161"/>
      <c r="H320" s="161"/>
      <c r="I320" s="161"/>
      <c r="J320" s="161"/>
      <c r="K320" s="161"/>
      <c r="L320" s="161"/>
      <c r="M320" s="161"/>
      <c r="N320" s="161"/>
      <c r="O320" s="161"/>
      <c r="P320" s="161"/>
      <c r="Q320" s="161"/>
      <c r="R320" s="161"/>
      <c r="S320" s="161"/>
      <c r="T320" s="161"/>
      <c r="U320" s="161"/>
      <c r="V320" s="161"/>
      <c r="W320" s="161"/>
      <c r="X320" s="161"/>
      <c r="Y320" s="1124"/>
      <c r="Z320" s="1124"/>
      <c r="AA320" s="1124"/>
      <c r="AB320" s="1124"/>
      <c r="AC320" s="1124"/>
      <c r="AD320" s="1124"/>
      <c r="AE320" s="422"/>
      <c r="AF320" s="1124"/>
      <c r="AG320" s="1124"/>
      <c r="AH320" s="1124"/>
      <c r="AI320" s="1124"/>
      <c r="AJ320" s="1124"/>
      <c r="AK320" s="1124"/>
      <c r="AM320" s="161"/>
      <c r="AN320" s="164" t="str">
        <f>AN258</f>
        <v>Impact of foreign exchange differences</v>
      </c>
      <c r="AO320" s="162"/>
      <c r="AP320" s="161"/>
      <c r="AQ320" s="161"/>
      <c r="AR320" s="161"/>
      <c r="AS320" s="161"/>
      <c r="AT320" s="161"/>
      <c r="AU320" s="161"/>
      <c r="AV320" s="161"/>
      <c r="AW320" s="161"/>
      <c r="AX320" s="161"/>
      <c r="AY320" s="161"/>
      <c r="AZ320" s="161"/>
      <c r="BA320" s="161"/>
      <c r="BB320" s="161"/>
      <c r="BC320" s="161"/>
      <c r="BD320" s="161"/>
      <c r="BE320" s="161"/>
      <c r="BF320" s="161"/>
      <c r="BG320" s="161"/>
      <c r="BH320" s="161"/>
      <c r="BI320" s="1166"/>
      <c r="BJ320" s="1166"/>
      <c r="BK320" s="1166"/>
      <c r="BL320" s="1166"/>
      <c r="BM320" s="1166"/>
      <c r="BN320" s="1166"/>
      <c r="BO320" s="161"/>
      <c r="BP320" s="1166"/>
      <c r="BQ320" s="1166"/>
      <c r="BR320" s="1166"/>
      <c r="BS320" s="1166"/>
      <c r="BT320" s="1166"/>
      <c r="BU320" s="1166"/>
      <c r="BV320" s="321"/>
      <c r="BW320" s="160"/>
      <c r="BX320" s="160"/>
      <c r="BY320" s="158"/>
      <c r="BZ320" s="158"/>
    </row>
    <row r="321" spans="1:78" s="157" customFormat="1" ht="12.75" outlineLevel="1">
      <c r="A321" s="395" t="s">
        <v>422</v>
      </c>
      <c r="B321" s="163" t="s">
        <v>61</v>
      </c>
      <c r="C321" s="161"/>
      <c r="D321" s="162"/>
      <c r="E321" s="161"/>
      <c r="F321" s="161"/>
      <c r="G321" s="161"/>
      <c r="H321" s="161"/>
      <c r="I321" s="161"/>
      <c r="J321" s="161"/>
      <c r="K321" s="161"/>
      <c r="L321" s="161"/>
      <c r="M321" s="161"/>
      <c r="N321" s="161"/>
      <c r="O321" s="161"/>
      <c r="P321" s="161"/>
      <c r="Q321" s="161"/>
      <c r="R321" s="161"/>
      <c r="S321" s="161"/>
      <c r="T321" s="161"/>
      <c r="U321" s="161"/>
      <c r="V321" s="161"/>
      <c r="W321" s="161"/>
      <c r="X321" s="161"/>
      <c r="Y321" s="1124"/>
      <c r="Z321" s="1124"/>
      <c r="AA321" s="1124"/>
      <c r="AB321" s="1124"/>
      <c r="AC321" s="1124"/>
      <c r="AD321" s="1124"/>
      <c r="AE321" s="422"/>
      <c r="AF321" s="1124">
        <f>AF317+AF319</f>
        <v>3270748608</v>
      </c>
      <c r="AG321" s="1124"/>
      <c r="AH321" s="1124"/>
      <c r="AI321" s="1124"/>
      <c r="AJ321" s="1124"/>
      <c r="AK321" s="1124"/>
      <c r="AM321" s="163" t="str">
        <f>AM259</f>
        <v>Cash and cash equivalents - closing balance</v>
      </c>
      <c r="AN321" s="161"/>
      <c r="AO321" s="162"/>
      <c r="AP321" s="161"/>
      <c r="AQ321" s="161"/>
      <c r="AR321" s="161"/>
      <c r="AS321" s="161"/>
      <c r="AT321" s="161"/>
      <c r="AU321" s="161"/>
      <c r="AV321" s="161"/>
      <c r="AW321" s="161"/>
      <c r="AX321" s="161"/>
      <c r="AY321" s="161"/>
      <c r="AZ321" s="161"/>
      <c r="BA321" s="161"/>
      <c r="BB321" s="161"/>
      <c r="BC321" s="161"/>
      <c r="BD321" s="161"/>
      <c r="BE321" s="161"/>
      <c r="BF321" s="161"/>
      <c r="BG321" s="161"/>
      <c r="BH321" s="161"/>
      <c r="BI321" s="1166"/>
      <c r="BJ321" s="1166"/>
      <c r="BK321" s="1166"/>
      <c r="BL321" s="1166"/>
      <c r="BM321" s="1166"/>
      <c r="BN321" s="1166"/>
      <c r="BO321" s="161"/>
      <c r="BP321" s="1166">
        <f>BP317+BP319</f>
        <v>0</v>
      </c>
      <c r="BQ321" s="1166"/>
      <c r="BR321" s="1166"/>
      <c r="BS321" s="1166"/>
      <c r="BT321" s="1166"/>
      <c r="BU321" s="1166"/>
      <c r="BV321" s="321"/>
      <c r="BW321" s="160"/>
      <c r="BX321" s="159"/>
      <c r="BY321" s="158"/>
      <c r="BZ321" s="158"/>
    </row>
    <row r="322" ht="6" customHeight="1" outlineLevel="1">
      <c r="A322" s="361"/>
    </row>
    <row r="323" spans="1:76" s="10" customFormat="1" ht="15" outlineLevel="1">
      <c r="A323" s="353"/>
      <c r="B323" s="224"/>
      <c r="C323" s="50"/>
      <c r="D323" s="48"/>
      <c r="E323" s="48"/>
      <c r="F323" s="48"/>
      <c r="G323" s="48"/>
      <c r="H323" s="48"/>
      <c r="I323" s="48"/>
      <c r="J323" s="48"/>
      <c r="K323" s="48"/>
      <c r="L323" s="48"/>
      <c r="M323" s="48"/>
      <c r="N323" s="48"/>
      <c r="O323" s="48"/>
      <c r="P323" s="48"/>
      <c r="Q323" s="48"/>
      <c r="R323" s="48"/>
      <c r="S323" s="48"/>
      <c r="T323" s="48"/>
      <c r="U323" s="48"/>
      <c r="V323" s="48"/>
      <c r="W323" s="49"/>
      <c r="X323" s="49"/>
      <c r="Y323" s="49"/>
      <c r="Z323" s="49"/>
      <c r="AA323" s="49"/>
      <c r="AB323" s="49"/>
      <c r="AC323" s="48"/>
      <c r="AD323" s="51" t="str">
        <f>'Danh mục'!$B$10</f>
        <v>Nam Định, ngày 15 tháng 7 năm 2014</v>
      </c>
      <c r="AE323" s="48"/>
      <c r="AF323" s="48"/>
      <c r="AG323" s="48"/>
      <c r="AH323" s="48"/>
      <c r="AI323" s="48"/>
      <c r="AJ323" s="48"/>
      <c r="AK323" s="48"/>
      <c r="AM323" s="224"/>
      <c r="AN323" s="50"/>
      <c r="AO323" s="48"/>
      <c r="AP323" s="48"/>
      <c r="AQ323" s="48"/>
      <c r="AR323" s="48"/>
      <c r="AS323" s="48"/>
      <c r="AT323" s="48"/>
      <c r="AU323" s="48"/>
      <c r="AV323" s="48"/>
      <c r="AW323" s="48"/>
      <c r="AX323" s="48"/>
      <c r="AY323" s="48"/>
      <c r="AZ323" s="48"/>
      <c r="BA323" s="48"/>
      <c r="BB323" s="48"/>
      <c r="BC323" s="48"/>
      <c r="BD323" s="48"/>
      <c r="BE323" s="48"/>
      <c r="BF323" s="48"/>
      <c r="BG323" s="49"/>
      <c r="BH323" s="49"/>
      <c r="BI323" s="49"/>
      <c r="BJ323" s="49"/>
      <c r="BK323" s="49"/>
      <c r="BL323" s="49"/>
      <c r="BM323" s="48"/>
      <c r="BN323" s="51" t="str">
        <f>'Danh mục'!$D$10</f>
        <v>…, … Febuary 2009</v>
      </c>
      <c r="BO323" s="48"/>
      <c r="BP323" s="48"/>
      <c r="BQ323" s="48"/>
      <c r="BR323" s="48"/>
      <c r="BS323" s="48"/>
      <c r="BT323" s="48"/>
      <c r="BU323" s="48"/>
      <c r="BV323" s="48"/>
      <c r="BW323" s="143"/>
      <c r="BX323" s="143"/>
    </row>
    <row r="324" spans="1:76" s="10" customFormat="1" ht="15" outlineLevel="1">
      <c r="A324" s="353"/>
      <c r="B324" s="224"/>
      <c r="C324" s="50"/>
      <c r="D324" s="48"/>
      <c r="E324" s="48"/>
      <c r="F324" s="48"/>
      <c r="G324" s="48"/>
      <c r="H324" s="55" t="s">
        <v>60</v>
      </c>
      <c r="I324" s="48"/>
      <c r="J324" s="48"/>
      <c r="K324" s="48"/>
      <c r="L324" s="48"/>
      <c r="M324" s="48"/>
      <c r="N324" s="48"/>
      <c r="O324" s="48"/>
      <c r="P324" s="48"/>
      <c r="Q324" s="48"/>
      <c r="R324" s="48"/>
      <c r="S324" s="48"/>
      <c r="T324" s="55" t="s">
        <v>59</v>
      </c>
      <c r="U324" s="48"/>
      <c r="V324" s="48"/>
      <c r="W324" s="49"/>
      <c r="X324" s="49"/>
      <c r="Y324" s="49"/>
      <c r="Z324" s="49"/>
      <c r="AA324" s="49"/>
      <c r="AB324" s="49"/>
      <c r="AC324" s="48"/>
      <c r="AD324" s="54" t="s">
        <v>1243</v>
      </c>
      <c r="AE324" s="48"/>
      <c r="AF324" s="48"/>
      <c r="AG324" s="48"/>
      <c r="AH324" s="48"/>
      <c r="AI324" s="48"/>
      <c r="AJ324" s="48"/>
      <c r="AK324" s="48"/>
      <c r="AM324" s="224"/>
      <c r="AN324" s="50"/>
      <c r="AO324" s="48"/>
      <c r="AP324" s="48"/>
      <c r="AQ324" s="48"/>
      <c r="AR324" s="48"/>
      <c r="AS324" s="55" t="s">
        <v>502</v>
      </c>
      <c r="AT324" s="48"/>
      <c r="AU324" s="48"/>
      <c r="AV324" s="48"/>
      <c r="AW324" s="48"/>
      <c r="AX324" s="48"/>
      <c r="AY324" s="48"/>
      <c r="AZ324" s="48"/>
      <c r="BA324" s="48"/>
      <c r="BB324" s="48"/>
      <c r="BC324" s="48"/>
      <c r="BD324" s="55" t="s">
        <v>501</v>
      </c>
      <c r="BE324" s="48"/>
      <c r="BF324" s="48"/>
      <c r="BG324" s="49"/>
      <c r="BH324" s="49"/>
      <c r="BI324" s="49"/>
      <c r="BJ324" s="49"/>
      <c r="BK324" s="49"/>
      <c r="BL324" s="49"/>
      <c r="BM324" s="48"/>
      <c r="BN324" s="54" t="s">
        <v>500</v>
      </c>
      <c r="BO324" s="48"/>
      <c r="BP324" s="48"/>
      <c r="BQ324" s="48"/>
      <c r="BR324" s="48"/>
      <c r="BS324" s="48"/>
      <c r="BT324" s="48"/>
      <c r="BU324" s="48"/>
      <c r="BV324" s="48"/>
      <c r="BW324" s="143"/>
      <c r="BX324" s="143"/>
    </row>
    <row r="325" spans="1:76" s="10" customFormat="1" ht="12" customHeight="1" outlineLevel="1">
      <c r="A325" s="353"/>
      <c r="B325" s="224"/>
      <c r="C325" s="50"/>
      <c r="D325" s="48"/>
      <c r="E325" s="48"/>
      <c r="F325" s="48"/>
      <c r="G325" s="48"/>
      <c r="H325" s="48"/>
      <c r="I325" s="48"/>
      <c r="J325" s="48"/>
      <c r="K325" s="48"/>
      <c r="L325" s="48"/>
      <c r="M325" s="48"/>
      <c r="N325" s="48"/>
      <c r="O325" s="48"/>
      <c r="P325" s="48"/>
      <c r="Q325" s="48"/>
      <c r="R325" s="48"/>
      <c r="S325" s="48"/>
      <c r="T325" s="48"/>
      <c r="U325" s="48"/>
      <c r="V325" s="48"/>
      <c r="W325" s="49"/>
      <c r="X325" s="49"/>
      <c r="Y325" s="49"/>
      <c r="Z325" s="49"/>
      <c r="AA325" s="49"/>
      <c r="AB325" s="49"/>
      <c r="AC325" s="48"/>
      <c r="AD325" s="49"/>
      <c r="AE325" s="48"/>
      <c r="AF325" s="48"/>
      <c r="AG325" s="48"/>
      <c r="AH325" s="48"/>
      <c r="AI325" s="48"/>
      <c r="AJ325" s="48"/>
      <c r="AK325" s="48"/>
      <c r="AM325" s="224"/>
      <c r="AN325" s="50"/>
      <c r="AO325" s="48"/>
      <c r="AP325" s="48"/>
      <c r="AQ325" s="48"/>
      <c r="AR325" s="48"/>
      <c r="AS325" s="48"/>
      <c r="AT325" s="48"/>
      <c r="AU325" s="48"/>
      <c r="AV325" s="48"/>
      <c r="AW325" s="48"/>
      <c r="AX325" s="48"/>
      <c r="AY325" s="48"/>
      <c r="AZ325" s="48"/>
      <c r="BA325" s="48"/>
      <c r="BB325" s="48"/>
      <c r="BC325" s="48"/>
      <c r="BD325" s="48"/>
      <c r="BE325" s="48"/>
      <c r="BF325" s="48"/>
      <c r="BG325" s="49"/>
      <c r="BH325" s="49"/>
      <c r="BI325" s="49"/>
      <c r="BJ325" s="49"/>
      <c r="BK325" s="49"/>
      <c r="BL325" s="49"/>
      <c r="BM325" s="48"/>
      <c r="BN325" s="49"/>
      <c r="BO325" s="48"/>
      <c r="BP325" s="48"/>
      <c r="BQ325" s="48"/>
      <c r="BR325" s="48"/>
      <c r="BS325" s="48"/>
      <c r="BT325" s="48"/>
      <c r="BU325" s="48"/>
      <c r="BV325" s="48"/>
      <c r="BW325" s="143"/>
      <c r="BX325" s="143"/>
    </row>
    <row r="326" spans="1:76" s="10" customFormat="1" ht="12" customHeight="1" outlineLevel="1">
      <c r="A326" s="353"/>
      <c r="B326" s="224"/>
      <c r="C326" s="50"/>
      <c r="D326" s="48"/>
      <c r="E326" s="48"/>
      <c r="F326" s="48"/>
      <c r="G326" s="48"/>
      <c r="H326" s="48"/>
      <c r="I326" s="48"/>
      <c r="J326" s="48"/>
      <c r="K326" s="48"/>
      <c r="L326" s="48"/>
      <c r="M326" s="48"/>
      <c r="N326" s="48"/>
      <c r="O326" s="48"/>
      <c r="P326" s="48"/>
      <c r="Q326" s="48"/>
      <c r="R326" s="48"/>
      <c r="S326" s="48"/>
      <c r="T326" s="48"/>
      <c r="U326" s="48"/>
      <c r="V326" s="48"/>
      <c r="W326" s="49"/>
      <c r="X326" s="49"/>
      <c r="Y326" s="49"/>
      <c r="Z326" s="49"/>
      <c r="AA326" s="49"/>
      <c r="AB326" s="49"/>
      <c r="AC326" s="48"/>
      <c r="AD326" s="49"/>
      <c r="AE326" s="48"/>
      <c r="AF326" s="48"/>
      <c r="AG326" s="48"/>
      <c r="AH326" s="48"/>
      <c r="AI326" s="48"/>
      <c r="AJ326" s="48"/>
      <c r="AK326" s="48"/>
      <c r="AM326" s="224"/>
      <c r="AN326" s="50"/>
      <c r="AO326" s="48"/>
      <c r="AP326" s="48"/>
      <c r="AQ326" s="48"/>
      <c r="AR326" s="48"/>
      <c r="AS326" s="48"/>
      <c r="AT326" s="48"/>
      <c r="AU326" s="48"/>
      <c r="AV326" s="48"/>
      <c r="AW326" s="48"/>
      <c r="AX326" s="48"/>
      <c r="AY326" s="48"/>
      <c r="AZ326" s="48"/>
      <c r="BA326" s="48"/>
      <c r="BB326" s="48"/>
      <c r="BC326" s="48"/>
      <c r="BD326" s="48"/>
      <c r="BE326" s="48"/>
      <c r="BF326" s="48"/>
      <c r="BG326" s="49"/>
      <c r="BH326" s="49"/>
      <c r="BI326" s="49"/>
      <c r="BJ326" s="49"/>
      <c r="BK326" s="49"/>
      <c r="BL326" s="49"/>
      <c r="BM326" s="48"/>
      <c r="BN326" s="49"/>
      <c r="BO326" s="48"/>
      <c r="BP326" s="48"/>
      <c r="BQ326" s="48"/>
      <c r="BR326" s="48"/>
      <c r="BS326" s="48"/>
      <c r="BT326" s="48"/>
      <c r="BU326" s="48"/>
      <c r="BV326" s="48"/>
      <c r="BW326" s="143"/>
      <c r="BX326" s="143"/>
    </row>
    <row r="327" spans="1:76" s="10" customFormat="1" ht="12" customHeight="1" outlineLevel="1">
      <c r="A327" s="353"/>
      <c r="B327" s="224"/>
      <c r="C327" s="50"/>
      <c r="D327" s="48"/>
      <c r="E327" s="48"/>
      <c r="F327" s="48"/>
      <c r="G327" s="48"/>
      <c r="H327" s="48"/>
      <c r="I327" s="48"/>
      <c r="J327" s="48"/>
      <c r="K327" s="48"/>
      <c r="L327" s="48"/>
      <c r="M327" s="48"/>
      <c r="N327" s="48"/>
      <c r="O327" s="48"/>
      <c r="P327" s="48"/>
      <c r="Q327" s="48"/>
      <c r="R327" s="48"/>
      <c r="S327" s="48"/>
      <c r="T327" s="48"/>
      <c r="U327" s="48"/>
      <c r="V327" s="48"/>
      <c r="W327" s="49"/>
      <c r="X327" s="49"/>
      <c r="Y327" s="49"/>
      <c r="Z327" s="49"/>
      <c r="AA327" s="49"/>
      <c r="AB327" s="49"/>
      <c r="AC327" s="48"/>
      <c r="AD327" s="49"/>
      <c r="AE327" s="48"/>
      <c r="AF327" s="48"/>
      <c r="AG327" s="48"/>
      <c r="AH327" s="48"/>
      <c r="AI327" s="48"/>
      <c r="AJ327" s="48"/>
      <c r="AK327" s="48"/>
      <c r="AM327" s="224"/>
      <c r="AN327" s="50"/>
      <c r="AO327" s="48"/>
      <c r="AP327" s="48"/>
      <c r="AQ327" s="48"/>
      <c r="AR327" s="48"/>
      <c r="AS327" s="48"/>
      <c r="AT327" s="48"/>
      <c r="AU327" s="48"/>
      <c r="AV327" s="48"/>
      <c r="AW327" s="48"/>
      <c r="AX327" s="48"/>
      <c r="AY327" s="48"/>
      <c r="AZ327" s="48"/>
      <c r="BA327" s="48"/>
      <c r="BB327" s="48"/>
      <c r="BC327" s="48"/>
      <c r="BD327" s="48"/>
      <c r="BE327" s="48"/>
      <c r="BF327" s="48"/>
      <c r="BG327" s="49"/>
      <c r="BH327" s="49"/>
      <c r="BI327" s="49"/>
      <c r="BJ327" s="49"/>
      <c r="BK327" s="49"/>
      <c r="BL327" s="49"/>
      <c r="BM327" s="48"/>
      <c r="BN327" s="49"/>
      <c r="BO327" s="48"/>
      <c r="BP327" s="48"/>
      <c r="BQ327" s="48"/>
      <c r="BR327" s="48"/>
      <c r="BS327" s="48"/>
      <c r="BT327" s="48"/>
      <c r="BU327" s="48"/>
      <c r="BV327" s="48"/>
      <c r="BW327" s="143"/>
      <c r="BX327" s="143"/>
    </row>
    <row r="328" spans="1:76" s="10" customFormat="1" ht="12" customHeight="1" outlineLevel="1">
      <c r="A328" s="353"/>
      <c r="B328" s="224"/>
      <c r="C328" s="50"/>
      <c r="D328" s="48"/>
      <c r="E328" s="48"/>
      <c r="F328" s="48"/>
      <c r="G328" s="48"/>
      <c r="H328" s="48"/>
      <c r="I328" s="48"/>
      <c r="J328" s="48"/>
      <c r="K328" s="48"/>
      <c r="L328" s="48"/>
      <c r="M328" s="48"/>
      <c r="N328" s="48"/>
      <c r="O328" s="48"/>
      <c r="P328" s="48"/>
      <c r="Q328" s="48"/>
      <c r="R328" s="48"/>
      <c r="S328" s="48"/>
      <c r="T328" s="48"/>
      <c r="U328" s="48"/>
      <c r="V328" s="48"/>
      <c r="W328" s="49"/>
      <c r="X328" s="49"/>
      <c r="Y328" s="49"/>
      <c r="Z328" s="49"/>
      <c r="AA328" s="49"/>
      <c r="AB328" s="49"/>
      <c r="AC328" s="48"/>
      <c r="AD328" s="49"/>
      <c r="AE328" s="48"/>
      <c r="AF328" s="48"/>
      <c r="AG328" s="48"/>
      <c r="AH328" s="48"/>
      <c r="AI328" s="48"/>
      <c r="AJ328" s="48"/>
      <c r="AK328" s="48"/>
      <c r="AM328" s="224"/>
      <c r="AN328" s="50"/>
      <c r="AO328" s="48"/>
      <c r="AP328" s="48"/>
      <c r="AQ328" s="48"/>
      <c r="AR328" s="48"/>
      <c r="AS328" s="48"/>
      <c r="AT328" s="48"/>
      <c r="AU328" s="48"/>
      <c r="AV328" s="48"/>
      <c r="AW328" s="48"/>
      <c r="AX328" s="48"/>
      <c r="AY328" s="48"/>
      <c r="AZ328" s="48"/>
      <c r="BA328" s="48"/>
      <c r="BB328" s="48"/>
      <c r="BC328" s="48"/>
      <c r="BD328" s="48"/>
      <c r="BE328" s="48"/>
      <c r="BF328" s="48"/>
      <c r="BG328" s="49"/>
      <c r="BH328" s="49"/>
      <c r="BI328" s="49"/>
      <c r="BJ328" s="49"/>
      <c r="BK328" s="49"/>
      <c r="BL328" s="49"/>
      <c r="BM328" s="48"/>
      <c r="BN328" s="49"/>
      <c r="BO328" s="48"/>
      <c r="BP328" s="48"/>
      <c r="BQ328" s="48"/>
      <c r="BR328" s="48"/>
      <c r="BS328" s="48"/>
      <c r="BT328" s="48"/>
      <c r="BU328" s="48"/>
      <c r="BV328" s="48"/>
      <c r="BW328" s="143"/>
      <c r="BX328" s="143"/>
    </row>
    <row r="329" spans="1:76" s="10" customFormat="1" ht="12" customHeight="1" outlineLevel="1">
      <c r="A329" s="353"/>
      <c r="B329" s="224"/>
      <c r="C329" s="50"/>
      <c r="D329" s="48"/>
      <c r="E329" s="48"/>
      <c r="F329" s="48"/>
      <c r="G329" s="48"/>
      <c r="H329" s="48"/>
      <c r="I329" s="48"/>
      <c r="J329" s="48"/>
      <c r="K329" s="48"/>
      <c r="L329" s="48"/>
      <c r="M329" s="48"/>
      <c r="N329" s="48"/>
      <c r="O329" s="48"/>
      <c r="P329" s="48"/>
      <c r="Q329" s="48"/>
      <c r="R329" s="48"/>
      <c r="S329" s="48"/>
      <c r="T329" s="48"/>
      <c r="U329" s="48"/>
      <c r="V329" s="48"/>
      <c r="W329" s="49"/>
      <c r="X329" s="49"/>
      <c r="Y329" s="49"/>
      <c r="Z329" s="49"/>
      <c r="AA329" s="49"/>
      <c r="AB329" s="49"/>
      <c r="AC329" s="48"/>
      <c r="AD329" s="49"/>
      <c r="AE329" s="48"/>
      <c r="AF329" s="48"/>
      <c r="AG329" s="48"/>
      <c r="AH329" s="48"/>
      <c r="AI329" s="48"/>
      <c r="AJ329" s="48"/>
      <c r="AK329" s="48"/>
      <c r="AM329" s="224"/>
      <c r="AN329" s="50"/>
      <c r="AO329" s="48"/>
      <c r="AP329" s="48"/>
      <c r="AQ329" s="48"/>
      <c r="AR329" s="48"/>
      <c r="AS329" s="48"/>
      <c r="AT329" s="48"/>
      <c r="AU329" s="48"/>
      <c r="AV329" s="48"/>
      <c r="AW329" s="48"/>
      <c r="AX329" s="48"/>
      <c r="AY329" s="48"/>
      <c r="AZ329" s="48"/>
      <c r="BA329" s="48"/>
      <c r="BB329" s="48"/>
      <c r="BC329" s="48"/>
      <c r="BD329" s="48"/>
      <c r="BE329" s="48"/>
      <c r="BF329" s="48"/>
      <c r="BG329" s="49"/>
      <c r="BH329" s="49"/>
      <c r="BI329" s="49"/>
      <c r="BJ329" s="49"/>
      <c r="BK329" s="49"/>
      <c r="BL329" s="49"/>
      <c r="BM329" s="48"/>
      <c r="BN329" s="49"/>
      <c r="BO329" s="48"/>
      <c r="BP329" s="48"/>
      <c r="BQ329" s="48"/>
      <c r="BR329" s="48"/>
      <c r="BS329" s="48"/>
      <c r="BT329" s="48"/>
      <c r="BU329" s="48"/>
      <c r="BV329" s="48"/>
      <c r="BW329" s="143"/>
      <c r="BX329" s="143"/>
    </row>
    <row r="330" spans="1:76" s="10" customFormat="1" ht="15" outlineLevel="1">
      <c r="A330" s="352"/>
      <c r="B330" s="50"/>
      <c r="C330" s="50"/>
      <c r="D330" s="354"/>
      <c r="E330" s="354"/>
      <c r="F330" s="354"/>
      <c r="G330" s="354"/>
      <c r="H330" s="55" t="str">
        <f>'Danh mục'!$B$13</f>
        <v>Hoàng Thị Hồng</v>
      </c>
      <c r="I330" s="354"/>
      <c r="J330" s="354"/>
      <c r="K330" s="354"/>
      <c r="L330" s="354"/>
      <c r="M330" s="354"/>
      <c r="N330" s="354"/>
      <c r="O330" s="354"/>
      <c r="P330" s="354"/>
      <c r="Q330" s="354"/>
      <c r="R330" s="354"/>
      <c r="S330" s="354"/>
      <c r="T330" s="55" t="str">
        <f>'Danh mục'!$B$12</f>
        <v>Trần Thị Hồng Mến</v>
      </c>
      <c r="U330" s="354"/>
      <c r="V330" s="354"/>
      <c r="W330" s="56"/>
      <c r="X330" s="56"/>
      <c r="Y330" s="56"/>
      <c r="Z330" s="56"/>
      <c r="AA330" s="56"/>
      <c r="AB330" s="56"/>
      <c r="AC330" s="354"/>
      <c r="AD330" s="54" t="str">
        <f>'Danh mục'!$B$11</f>
        <v>Hoàng Hữu Tuấn</v>
      </c>
      <c r="AE330" s="354"/>
      <c r="AF330" s="354"/>
      <c r="AG330" s="354"/>
      <c r="AH330" s="354"/>
      <c r="AI330" s="354"/>
      <c r="AJ330" s="354"/>
      <c r="AK330" s="354"/>
      <c r="AL330" s="121"/>
      <c r="AM330" s="224"/>
      <c r="AN330" s="50"/>
      <c r="AO330" s="48"/>
      <c r="AP330" s="48"/>
      <c r="AQ330" s="48"/>
      <c r="AR330" s="48"/>
      <c r="AS330" s="52" t="str">
        <f>'Danh mục'!$D$13</f>
        <v>Prepared by</v>
      </c>
      <c r="AT330" s="48"/>
      <c r="AU330" s="48"/>
      <c r="AV330" s="48"/>
      <c r="AW330" s="48"/>
      <c r="AX330" s="48"/>
      <c r="AY330" s="48"/>
      <c r="AZ330" s="48"/>
      <c r="BA330" s="48"/>
      <c r="BB330" s="48"/>
      <c r="BC330" s="48"/>
      <c r="BD330" s="52" t="str">
        <f>'Danh mục'!$D$12</f>
        <v>Name of Chief Acc</v>
      </c>
      <c r="BE330" s="48"/>
      <c r="BF330" s="48"/>
      <c r="BG330" s="49"/>
      <c r="BH330" s="49"/>
      <c r="BI330" s="49"/>
      <c r="BJ330" s="49"/>
      <c r="BK330" s="49"/>
      <c r="BL330" s="49"/>
      <c r="BM330" s="48"/>
      <c r="BN330" s="51" t="str">
        <f>'Danh mục'!$D$11</f>
        <v>Name of Director</v>
      </c>
      <c r="BO330" s="48"/>
      <c r="BP330" s="48"/>
      <c r="BQ330" s="48"/>
      <c r="BR330" s="48"/>
      <c r="BS330" s="48"/>
      <c r="BT330" s="48"/>
      <c r="BU330" s="48"/>
      <c r="BV330" s="48"/>
      <c r="BW330" s="143"/>
      <c r="BX330" s="143"/>
    </row>
    <row r="331" spans="1:76" s="10" customFormat="1" ht="15">
      <c r="A331" s="353"/>
      <c r="B331" s="224"/>
      <c r="C331" s="50"/>
      <c r="D331" s="48"/>
      <c r="E331" s="48"/>
      <c r="F331" s="48"/>
      <c r="G331" s="48"/>
      <c r="H331" s="52"/>
      <c r="I331" s="48"/>
      <c r="J331" s="48"/>
      <c r="K331" s="48"/>
      <c r="L331" s="48"/>
      <c r="M331" s="48"/>
      <c r="N331" s="48"/>
      <c r="O331" s="48"/>
      <c r="P331" s="48"/>
      <c r="Q331" s="48"/>
      <c r="R331" s="48"/>
      <c r="S331" s="48"/>
      <c r="T331" s="52"/>
      <c r="U331" s="48"/>
      <c r="V331" s="48"/>
      <c r="W331" s="49"/>
      <c r="X331" s="49"/>
      <c r="Y331" s="49"/>
      <c r="Z331" s="49"/>
      <c r="AA331" s="49"/>
      <c r="AB331" s="49"/>
      <c r="AC331" s="48"/>
      <c r="AD331" s="51"/>
      <c r="AE331" s="48"/>
      <c r="AF331" s="48"/>
      <c r="AG331" s="48"/>
      <c r="AH331" s="48"/>
      <c r="AI331" s="48"/>
      <c r="AJ331" s="48"/>
      <c r="AK331" s="48"/>
      <c r="AM331" s="142"/>
      <c r="AN331" s="142"/>
      <c r="AO331" s="48"/>
      <c r="AP331" s="48"/>
      <c r="AQ331" s="48"/>
      <c r="AR331" s="48"/>
      <c r="AS331" s="48"/>
      <c r="AT331" s="48"/>
      <c r="AU331" s="48"/>
      <c r="AV331" s="48"/>
      <c r="AW331" s="48"/>
      <c r="AX331" s="48"/>
      <c r="AY331" s="48"/>
      <c r="AZ331" s="48"/>
      <c r="BA331" s="48"/>
      <c r="BB331" s="48"/>
      <c r="BC331" s="48"/>
      <c r="BD331" s="48"/>
      <c r="BE331" s="48"/>
      <c r="BF331" s="48"/>
      <c r="BG331" s="49"/>
      <c r="BH331" s="49"/>
      <c r="BI331" s="49"/>
      <c r="BJ331" s="49"/>
      <c r="BK331" s="49"/>
      <c r="BL331" s="49"/>
      <c r="BM331" s="48"/>
      <c r="BN331" s="49"/>
      <c r="BO331" s="48"/>
      <c r="BP331" s="48"/>
      <c r="BQ331" s="48"/>
      <c r="BR331" s="48"/>
      <c r="BS331" s="48"/>
      <c r="BT331" s="48"/>
      <c r="BU331" s="48"/>
      <c r="BV331" s="48"/>
      <c r="BW331" s="143"/>
      <c r="BX331" s="143"/>
    </row>
    <row r="332" spans="1:40" ht="15">
      <c r="A332" s="361"/>
      <c r="B332" s="142"/>
      <c r="C332" s="142"/>
      <c r="AM332" s="142"/>
      <c r="AN332" s="142"/>
    </row>
    <row r="333" spans="1:40" ht="15">
      <c r="A333" s="361"/>
      <c r="B333" s="142"/>
      <c r="C333" s="142"/>
      <c r="AM333" s="142"/>
      <c r="AN333" s="142"/>
    </row>
    <row r="334" spans="1:40" ht="15">
      <c r="A334" s="361"/>
      <c r="B334" s="142"/>
      <c r="C334" s="142"/>
      <c r="AM334" s="142"/>
      <c r="AN334" s="142"/>
    </row>
    <row r="335" spans="1:40" ht="15">
      <c r="A335" s="361"/>
      <c r="B335" s="142"/>
      <c r="C335" s="142"/>
      <c r="AM335" s="142"/>
      <c r="AN335" s="142"/>
    </row>
    <row r="336" spans="1:40" ht="15">
      <c r="A336" s="361"/>
      <c r="B336" s="142"/>
      <c r="C336" s="142"/>
      <c r="AM336" s="142"/>
      <c r="AN336" s="142"/>
    </row>
    <row r="337" spans="1:40" ht="15">
      <c r="A337" s="361"/>
      <c r="B337" s="142"/>
      <c r="C337" s="142"/>
      <c r="AM337" s="142"/>
      <c r="AN337" s="142"/>
    </row>
    <row r="338" spans="1:40" ht="15">
      <c r="A338" s="361"/>
      <c r="B338" s="142"/>
      <c r="C338" s="142"/>
      <c r="AM338" s="142"/>
      <c r="AN338" s="142"/>
    </row>
    <row r="339" spans="1:40" ht="15">
      <c r="A339" s="361"/>
      <c r="B339" s="142"/>
      <c r="C339" s="142"/>
      <c r="AM339" s="142"/>
      <c r="AN339" s="142"/>
    </row>
    <row r="340" spans="1:40" ht="15">
      <c r="A340" s="361"/>
      <c r="B340" s="142"/>
      <c r="C340" s="142"/>
      <c r="AM340" s="142"/>
      <c r="AN340" s="142"/>
    </row>
    <row r="341" spans="1:40" ht="15">
      <c r="A341" s="361"/>
      <c r="B341" s="142"/>
      <c r="C341" s="142"/>
      <c r="AM341" s="142"/>
      <c r="AN341" s="142"/>
    </row>
    <row r="342" spans="1:40" ht="15">
      <c r="A342" s="361"/>
      <c r="B342" s="142"/>
      <c r="C342" s="142"/>
      <c r="AM342" s="142"/>
      <c r="AN342" s="142"/>
    </row>
    <row r="343" spans="1:40" ht="15">
      <c r="A343" s="361"/>
      <c r="B343" s="142"/>
      <c r="C343" s="142"/>
      <c r="AM343" s="142"/>
      <c r="AN343" s="142"/>
    </row>
    <row r="344" spans="1:40" ht="15">
      <c r="A344" s="361"/>
      <c r="B344" s="142"/>
      <c r="C344" s="142"/>
      <c r="AM344" s="142"/>
      <c r="AN344" s="142"/>
    </row>
    <row r="345" spans="2:40" ht="15">
      <c r="B345" s="142"/>
      <c r="C345" s="142"/>
      <c r="AM345" s="142"/>
      <c r="AN345" s="142"/>
    </row>
    <row r="346" spans="2:40" ht="15">
      <c r="B346" s="142"/>
      <c r="C346" s="142"/>
      <c r="AM346" s="142"/>
      <c r="AN346" s="142"/>
    </row>
    <row r="347" spans="2:40" ht="15">
      <c r="B347" s="142"/>
      <c r="C347" s="142"/>
      <c r="AM347" s="142"/>
      <c r="AN347" s="142"/>
    </row>
    <row r="348" spans="2:40" ht="15">
      <c r="B348" s="142"/>
      <c r="C348" s="142"/>
      <c r="AM348" s="142"/>
      <c r="AN348" s="142"/>
    </row>
    <row r="349" spans="2:40" ht="15">
      <c r="B349" s="142"/>
      <c r="C349" s="142"/>
      <c r="AM349" s="142"/>
      <c r="AN349" s="142"/>
    </row>
    <row r="350" spans="2:40" ht="15">
      <c r="B350" s="142"/>
      <c r="C350" s="142"/>
      <c r="AM350" s="142"/>
      <c r="AN350" s="142"/>
    </row>
    <row r="351" spans="2:40" ht="15">
      <c r="B351" s="142"/>
      <c r="C351" s="142"/>
      <c r="AM351" s="142"/>
      <c r="AN351" s="142"/>
    </row>
    <row r="352" spans="2:40" ht="15">
      <c r="B352" s="142"/>
      <c r="C352" s="142"/>
      <c r="AM352" s="142"/>
      <c r="AN352" s="142"/>
    </row>
    <row r="353" spans="2:40" ht="15">
      <c r="B353" s="142"/>
      <c r="C353" s="142"/>
      <c r="AM353" s="142"/>
      <c r="AN353" s="142"/>
    </row>
    <row r="354" spans="2:40" ht="15">
      <c r="B354" s="142"/>
      <c r="C354" s="142"/>
      <c r="AM354" s="142"/>
      <c r="AN354" s="142"/>
    </row>
    <row r="355" spans="2:40" ht="15">
      <c r="B355" s="142"/>
      <c r="C355" s="142"/>
      <c r="AM355" s="142"/>
      <c r="AN355" s="142"/>
    </row>
    <row r="356" spans="2:40" ht="15">
      <c r="B356" s="142"/>
      <c r="C356" s="142"/>
      <c r="AM356" s="142"/>
      <c r="AN356" s="142"/>
    </row>
    <row r="357" spans="2:40" ht="15">
      <c r="B357" s="142"/>
      <c r="C357" s="142"/>
      <c r="AM357" s="142"/>
      <c r="AN357" s="142"/>
    </row>
    <row r="358" spans="2:40" ht="15">
      <c r="B358" s="142"/>
      <c r="C358" s="142"/>
      <c r="AM358" s="142"/>
      <c r="AN358" s="142"/>
    </row>
    <row r="359" spans="2:40" ht="15">
      <c r="B359" s="142"/>
      <c r="C359" s="142"/>
      <c r="AM359" s="142"/>
      <c r="AN359" s="142"/>
    </row>
    <row r="360" spans="2:40" ht="15">
      <c r="B360" s="142"/>
      <c r="C360" s="142"/>
      <c r="AM360" s="142"/>
      <c r="AN360" s="142"/>
    </row>
    <row r="361" spans="2:40" ht="15">
      <c r="B361" s="142"/>
      <c r="C361" s="142"/>
      <c r="AM361" s="142"/>
      <c r="AN361" s="142"/>
    </row>
    <row r="362" spans="2:40" ht="15">
      <c r="B362" s="142"/>
      <c r="C362" s="142"/>
      <c r="AM362" s="142"/>
      <c r="AN362" s="142"/>
    </row>
    <row r="363" spans="2:40" ht="15">
      <c r="B363" s="142"/>
      <c r="C363" s="142"/>
      <c r="AM363" s="142"/>
      <c r="AN363" s="142"/>
    </row>
    <row r="364" spans="2:40" ht="15">
      <c r="B364" s="142"/>
      <c r="C364" s="142"/>
      <c r="AM364" s="142"/>
      <c r="AN364" s="142"/>
    </row>
    <row r="365" spans="2:40" ht="15">
      <c r="B365" s="142"/>
      <c r="C365" s="142"/>
      <c r="AM365" s="142"/>
      <c r="AN365" s="142"/>
    </row>
    <row r="366" spans="2:40" ht="15">
      <c r="B366" s="142"/>
      <c r="C366" s="142"/>
      <c r="AM366" s="142"/>
      <c r="AN366" s="142"/>
    </row>
    <row r="367" spans="2:40" ht="15">
      <c r="B367" s="142"/>
      <c r="C367" s="142"/>
      <c r="AM367" s="142"/>
      <c r="AN367" s="142"/>
    </row>
    <row r="368" spans="2:3" ht="15">
      <c r="B368" s="142"/>
      <c r="C368" s="142"/>
    </row>
  </sheetData>
  <sheetProtection/>
  <mergeCells count="1118">
    <mergeCell ref="Y228:AD228"/>
    <mergeCell ref="W71:AC71"/>
    <mergeCell ref="W75:AC75"/>
    <mergeCell ref="R169:R170"/>
    <mergeCell ref="AF237:AK237"/>
    <mergeCell ref="W169:AK169"/>
    <mergeCell ref="AE92:AK92"/>
    <mergeCell ref="W72:AC72"/>
    <mergeCell ref="AF223:AK223"/>
    <mergeCell ref="AF234:AK234"/>
    <mergeCell ref="A222:A223"/>
    <mergeCell ref="G222:I223"/>
    <mergeCell ref="S222:U223"/>
    <mergeCell ref="W117:AC117"/>
    <mergeCell ref="AE140:AK140"/>
    <mergeCell ref="AE152:AK152"/>
    <mergeCell ref="AE145:AK145"/>
    <mergeCell ref="X222:Z223"/>
    <mergeCell ref="S145:U145"/>
    <mergeCell ref="W140:AC140"/>
    <mergeCell ref="Y231:AD231"/>
    <mergeCell ref="A169:A170"/>
    <mergeCell ref="S169:U170"/>
    <mergeCell ref="G169:I170"/>
    <mergeCell ref="AA223:AD223"/>
    <mergeCell ref="W188:AC188"/>
    <mergeCell ref="W185:AC185"/>
    <mergeCell ref="A206:AK206"/>
    <mergeCell ref="AF231:AK231"/>
    <mergeCell ref="AE170:AK170"/>
    <mergeCell ref="AE148:AK148"/>
    <mergeCell ref="AE149:AK149"/>
    <mergeCell ref="AE76:AK76"/>
    <mergeCell ref="AE77:AK77"/>
    <mergeCell ref="AE131:AK131"/>
    <mergeCell ref="AE132:AK132"/>
    <mergeCell ref="AE134:AK134"/>
    <mergeCell ref="AE79:AK79"/>
    <mergeCell ref="AE95:AK95"/>
    <mergeCell ref="AE96:AK96"/>
    <mergeCell ref="W116:AC116"/>
    <mergeCell ref="AE35:AK35"/>
    <mergeCell ref="AE45:AK45"/>
    <mergeCell ref="AE43:AK43"/>
    <mergeCell ref="AE42:AK42"/>
    <mergeCell ref="AE41:AK41"/>
    <mergeCell ref="AE36:AK36"/>
    <mergeCell ref="AE37:AK37"/>
    <mergeCell ref="AE38:AK38"/>
    <mergeCell ref="AE39:AK39"/>
    <mergeCell ref="S134:U134"/>
    <mergeCell ref="W73:AC73"/>
    <mergeCell ref="AE40:AK40"/>
    <mergeCell ref="AE91:AK91"/>
    <mergeCell ref="AE97:AK97"/>
    <mergeCell ref="AE98:AK98"/>
    <mergeCell ref="AE99:AK99"/>
    <mergeCell ref="AE117:AK117"/>
    <mergeCell ref="AE73:AK73"/>
    <mergeCell ref="W67:AC67"/>
    <mergeCell ref="W150:AC150"/>
    <mergeCell ref="W83:AC83"/>
    <mergeCell ref="W84:AC84"/>
    <mergeCell ref="W85:AC85"/>
    <mergeCell ref="AE83:AK83"/>
    <mergeCell ref="AE114:AK114"/>
    <mergeCell ref="W91:AC91"/>
    <mergeCell ref="AE84:AK84"/>
    <mergeCell ref="AE147:AK147"/>
    <mergeCell ref="W107:AC107"/>
    <mergeCell ref="AE55:AK55"/>
    <mergeCell ref="AE44:AK44"/>
    <mergeCell ref="W66:AC66"/>
    <mergeCell ref="W60:AC60"/>
    <mergeCell ref="AE60:AK60"/>
    <mergeCell ref="AE57:AK57"/>
    <mergeCell ref="AE58:AK58"/>
    <mergeCell ref="W58:AC58"/>
    <mergeCell ref="W65:AC65"/>
    <mergeCell ref="AE65:AK65"/>
    <mergeCell ref="AE64:AK64"/>
    <mergeCell ref="AE82:AK82"/>
    <mergeCell ref="W69:AC69"/>
    <mergeCell ref="W70:AC70"/>
    <mergeCell ref="AE67:AK67"/>
    <mergeCell ref="AE59:AK59"/>
    <mergeCell ref="AE63:AK63"/>
    <mergeCell ref="AE66:AK66"/>
    <mergeCell ref="W149:AC149"/>
    <mergeCell ref="AE146:AK146"/>
    <mergeCell ref="W45:AC45"/>
    <mergeCell ref="W57:AC57"/>
    <mergeCell ref="W55:AC55"/>
    <mergeCell ref="W79:AC79"/>
    <mergeCell ref="W82:AC82"/>
    <mergeCell ref="AE62:AK62"/>
    <mergeCell ref="AE74:AK74"/>
    <mergeCell ref="AE70:AK70"/>
    <mergeCell ref="AF232:AK232"/>
    <mergeCell ref="AF233:AK233"/>
    <mergeCell ref="AF304:AK304"/>
    <mergeCell ref="W146:AC146"/>
    <mergeCell ref="W147:AC147"/>
    <mergeCell ref="AF295:AK295"/>
    <mergeCell ref="W151:AC151"/>
    <mergeCell ref="Y232:AD232"/>
    <mergeCell ref="W152:AC152"/>
    <mergeCell ref="W148:AC148"/>
    <mergeCell ref="AF315:AK315"/>
    <mergeCell ref="BI308:BN308"/>
    <mergeCell ref="S275:U275"/>
    <mergeCell ref="AF225:AK225"/>
    <mergeCell ref="Y225:AD225"/>
    <mergeCell ref="AF226:AK226"/>
    <mergeCell ref="Y226:AD226"/>
    <mergeCell ref="AF227:AK227"/>
    <mergeCell ref="Y227:AD227"/>
    <mergeCell ref="AF228:AK228"/>
    <mergeCell ref="AF302:AK302"/>
    <mergeCell ref="AF314:AK314"/>
    <mergeCell ref="BI314:BN314"/>
    <mergeCell ref="BI307:BN307"/>
    <mergeCell ref="AF308:AK308"/>
    <mergeCell ref="AF309:AK309"/>
    <mergeCell ref="AF303:AK303"/>
    <mergeCell ref="BI311:BN311"/>
    <mergeCell ref="BI302:BN302"/>
    <mergeCell ref="BI305:BN305"/>
    <mergeCell ref="BI298:BN298"/>
    <mergeCell ref="BP317:BU317"/>
    <mergeCell ref="BP313:BU313"/>
    <mergeCell ref="BP307:BU307"/>
    <mergeCell ref="BI309:BN309"/>
    <mergeCell ref="BP309:BU309"/>
    <mergeCell ref="BI316:BN316"/>
    <mergeCell ref="AF297:AK297"/>
    <mergeCell ref="AF298:AK298"/>
    <mergeCell ref="AF299:AK299"/>
    <mergeCell ref="AF305:AK305"/>
    <mergeCell ref="AF307:AK307"/>
    <mergeCell ref="BP314:BU314"/>
    <mergeCell ref="AF312:AK312"/>
    <mergeCell ref="AF313:AK313"/>
    <mergeCell ref="BP312:BU312"/>
    <mergeCell ref="BI313:BN313"/>
    <mergeCell ref="BI321:BN321"/>
    <mergeCell ref="BP321:BU321"/>
    <mergeCell ref="BI318:BN318"/>
    <mergeCell ref="BP318:BU318"/>
    <mergeCell ref="BI319:BN319"/>
    <mergeCell ref="BP316:BU316"/>
    <mergeCell ref="BI317:BN317"/>
    <mergeCell ref="BP319:BU319"/>
    <mergeCell ref="BI320:BN320"/>
    <mergeCell ref="BP320:BU320"/>
    <mergeCell ref="BP308:BU308"/>
    <mergeCell ref="BP311:BU311"/>
    <mergeCell ref="BI312:BN312"/>
    <mergeCell ref="BI304:BN304"/>
    <mergeCell ref="BI294:BN294"/>
    <mergeCell ref="BP304:BU304"/>
    <mergeCell ref="BI296:BN296"/>
    <mergeCell ref="BP296:BU296"/>
    <mergeCell ref="BI297:BN297"/>
    <mergeCell ref="BP297:BU297"/>
    <mergeCell ref="BP305:BU305"/>
    <mergeCell ref="BI299:BN299"/>
    <mergeCell ref="BP299:BU299"/>
    <mergeCell ref="BI300:BN300"/>
    <mergeCell ref="BP300:BU300"/>
    <mergeCell ref="BI301:BN301"/>
    <mergeCell ref="BP301:BU301"/>
    <mergeCell ref="BP302:BU302"/>
    <mergeCell ref="BI303:BN303"/>
    <mergeCell ref="BP303:BU303"/>
    <mergeCell ref="BP298:BU298"/>
    <mergeCell ref="BP294:BU294"/>
    <mergeCell ref="BI288:BN288"/>
    <mergeCell ref="BP288:BU288"/>
    <mergeCell ref="BI290:BN290"/>
    <mergeCell ref="BP290:BU290"/>
    <mergeCell ref="BI291:BN291"/>
    <mergeCell ref="BP291:BU291"/>
    <mergeCell ref="BI292:BN292"/>
    <mergeCell ref="BP292:BU292"/>
    <mergeCell ref="BP293:BU293"/>
    <mergeCell ref="BI285:BN285"/>
    <mergeCell ref="BP285:BU285"/>
    <mergeCell ref="BI286:BN286"/>
    <mergeCell ref="BP286:BU286"/>
    <mergeCell ref="BI280:BN280"/>
    <mergeCell ref="BP280:BU280"/>
    <mergeCell ref="BI281:BN281"/>
    <mergeCell ref="BP281:BU281"/>
    <mergeCell ref="BI293:BN293"/>
    <mergeCell ref="BI278:BN278"/>
    <mergeCell ref="BP278:BU278"/>
    <mergeCell ref="BI287:BN287"/>
    <mergeCell ref="BP287:BU287"/>
    <mergeCell ref="BI282:BN282"/>
    <mergeCell ref="BP282:BU282"/>
    <mergeCell ref="BI283:BN283"/>
    <mergeCell ref="BP283:BU283"/>
    <mergeCell ref="BI284:BN284"/>
    <mergeCell ref="BP284:BU284"/>
    <mergeCell ref="BI279:BN279"/>
    <mergeCell ref="BP279:BU279"/>
    <mergeCell ref="BI258:BN258"/>
    <mergeCell ref="BP258:BU258"/>
    <mergeCell ref="BI259:BN259"/>
    <mergeCell ref="BP259:BU259"/>
    <mergeCell ref="BI276:BN276"/>
    <mergeCell ref="BP276:BU276"/>
    <mergeCell ref="BI277:BN277"/>
    <mergeCell ref="BP277:BU277"/>
    <mergeCell ref="BI252:BN252"/>
    <mergeCell ref="BP252:BU252"/>
    <mergeCell ref="BI275:BN275"/>
    <mergeCell ref="BP275:BU275"/>
    <mergeCell ref="BI255:BN255"/>
    <mergeCell ref="BP255:BU255"/>
    <mergeCell ref="BI256:BN256"/>
    <mergeCell ref="BP256:BU256"/>
    <mergeCell ref="BI257:BN257"/>
    <mergeCell ref="BP257:BU257"/>
    <mergeCell ref="BI254:BN254"/>
    <mergeCell ref="BP254:BU254"/>
    <mergeCell ref="BI247:BN247"/>
    <mergeCell ref="BP247:BU247"/>
    <mergeCell ref="BI249:BN249"/>
    <mergeCell ref="BP249:BU249"/>
    <mergeCell ref="BI250:BN250"/>
    <mergeCell ref="BP250:BU250"/>
    <mergeCell ref="BI251:BN251"/>
    <mergeCell ref="BP251:BU251"/>
    <mergeCell ref="BI243:BN243"/>
    <mergeCell ref="BP243:BU243"/>
    <mergeCell ref="BI245:BN245"/>
    <mergeCell ref="BP245:BU245"/>
    <mergeCell ref="BI238:BN238"/>
    <mergeCell ref="BP238:BU238"/>
    <mergeCell ref="BI239:BN239"/>
    <mergeCell ref="BP239:BU239"/>
    <mergeCell ref="BI236:BN236"/>
    <mergeCell ref="BP236:BU236"/>
    <mergeCell ref="BI246:BN246"/>
    <mergeCell ref="BP246:BU246"/>
    <mergeCell ref="BI240:BN240"/>
    <mergeCell ref="BP240:BU240"/>
    <mergeCell ref="BI241:BN241"/>
    <mergeCell ref="BP241:BU241"/>
    <mergeCell ref="BI242:BN242"/>
    <mergeCell ref="BP242:BU242"/>
    <mergeCell ref="BI237:BN237"/>
    <mergeCell ref="BP237:BU237"/>
    <mergeCell ref="BI230:BN230"/>
    <mergeCell ref="BP230:BU230"/>
    <mergeCell ref="BI231:BN231"/>
    <mergeCell ref="BP231:BU231"/>
    <mergeCell ref="BI234:BN234"/>
    <mergeCell ref="BP234:BU234"/>
    <mergeCell ref="BI235:BN235"/>
    <mergeCell ref="BP235:BU235"/>
    <mergeCell ref="BI225:BN225"/>
    <mergeCell ref="BP225:BU225"/>
    <mergeCell ref="BI232:BN232"/>
    <mergeCell ref="BP232:BU232"/>
    <mergeCell ref="BI227:BN227"/>
    <mergeCell ref="BP227:BU227"/>
    <mergeCell ref="BI228:BN228"/>
    <mergeCell ref="BP228:BU228"/>
    <mergeCell ref="BI229:BN229"/>
    <mergeCell ref="BP229:BU229"/>
    <mergeCell ref="BI226:BN226"/>
    <mergeCell ref="BP226:BU226"/>
    <mergeCell ref="BC203:BE203"/>
    <mergeCell ref="BG203:BM203"/>
    <mergeCell ref="BO203:BU203"/>
    <mergeCell ref="BC206:BE206"/>
    <mergeCell ref="BG206:BM206"/>
    <mergeCell ref="BO206:BU206"/>
    <mergeCell ref="BI223:BN223"/>
    <mergeCell ref="BP223:BU223"/>
    <mergeCell ref="BC198:BE198"/>
    <mergeCell ref="BG198:BM198"/>
    <mergeCell ref="BO198:BU198"/>
    <mergeCell ref="BC200:BE200"/>
    <mergeCell ref="BG200:BM200"/>
    <mergeCell ref="BO200:BU200"/>
    <mergeCell ref="BC194:BE194"/>
    <mergeCell ref="BG194:BM194"/>
    <mergeCell ref="BO194:BU194"/>
    <mergeCell ref="BC196:BE196"/>
    <mergeCell ref="BG196:BM196"/>
    <mergeCell ref="BO196:BU196"/>
    <mergeCell ref="BC193:BE193"/>
    <mergeCell ref="BG193:BM193"/>
    <mergeCell ref="BO193:BU193"/>
    <mergeCell ref="BC190:BE190"/>
    <mergeCell ref="BG190:BM190"/>
    <mergeCell ref="BO190:BU190"/>
    <mergeCell ref="BC187:BE187"/>
    <mergeCell ref="BG187:BM187"/>
    <mergeCell ref="BO187:BU187"/>
    <mergeCell ref="BC188:BE188"/>
    <mergeCell ref="BG188:BM188"/>
    <mergeCell ref="BO188:BU188"/>
    <mergeCell ref="BC186:BE186"/>
    <mergeCell ref="BG186:BM186"/>
    <mergeCell ref="BO186:BU186"/>
    <mergeCell ref="BC184:BE184"/>
    <mergeCell ref="BG184:BM184"/>
    <mergeCell ref="BO184:BU184"/>
    <mergeCell ref="BC185:BE185"/>
    <mergeCell ref="BG185:BM185"/>
    <mergeCell ref="BO185:BU185"/>
    <mergeCell ref="BC181:BE181"/>
    <mergeCell ref="BG181:BM181"/>
    <mergeCell ref="BO181:BU181"/>
    <mergeCell ref="BC182:BE182"/>
    <mergeCell ref="BG182:BM182"/>
    <mergeCell ref="BO182:BU182"/>
    <mergeCell ref="BC179:BE179"/>
    <mergeCell ref="BG179:BM179"/>
    <mergeCell ref="BO179:BU179"/>
    <mergeCell ref="BC176:BE176"/>
    <mergeCell ref="BG176:BM176"/>
    <mergeCell ref="BO176:BU176"/>
    <mergeCell ref="BC174:BE174"/>
    <mergeCell ref="BG174:BM174"/>
    <mergeCell ref="BO174:BU174"/>
    <mergeCell ref="BC171:BE171"/>
    <mergeCell ref="BG171:BM171"/>
    <mergeCell ref="BO171:BU171"/>
    <mergeCell ref="BC172:BE172"/>
    <mergeCell ref="BG172:BM172"/>
    <mergeCell ref="BO172:BU172"/>
    <mergeCell ref="BC170:BE170"/>
    <mergeCell ref="BG170:BM170"/>
    <mergeCell ref="BO170:BU170"/>
    <mergeCell ref="BG151:BM151"/>
    <mergeCell ref="BO151:BU151"/>
    <mergeCell ref="BG152:BM152"/>
    <mergeCell ref="BO152:BU152"/>
    <mergeCell ref="BO147:BU147"/>
    <mergeCell ref="BG148:BM148"/>
    <mergeCell ref="BO148:BU148"/>
    <mergeCell ref="BG150:BM150"/>
    <mergeCell ref="BO150:BU150"/>
    <mergeCell ref="BG149:BM149"/>
    <mergeCell ref="BO149:BU149"/>
    <mergeCell ref="BG147:BM147"/>
    <mergeCell ref="BG140:BM140"/>
    <mergeCell ref="BO140:BU140"/>
    <mergeCell ref="BG145:BM145"/>
    <mergeCell ref="BO145:BU145"/>
    <mergeCell ref="BC140:BE140"/>
    <mergeCell ref="BG146:BM146"/>
    <mergeCell ref="BO146:BU146"/>
    <mergeCell ref="BC139:BE139"/>
    <mergeCell ref="BG139:BM139"/>
    <mergeCell ref="BO139:BU139"/>
    <mergeCell ref="BC138:BE138"/>
    <mergeCell ref="BG138:BM138"/>
    <mergeCell ref="BO138:BU138"/>
    <mergeCell ref="BC137:BE137"/>
    <mergeCell ref="BG137:BM137"/>
    <mergeCell ref="BO137:BU137"/>
    <mergeCell ref="BC136:BE136"/>
    <mergeCell ref="BG136:BM136"/>
    <mergeCell ref="BO136:BU136"/>
    <mergeCell ref="BC135:BE135"/>
    <mergeCell ref="BG135:BM135"/>
    <mergeCell ref="BO135:BU135"/>
    <mergeCell ref="BC134:BE134"/>
    <mergeCell ref="BG134:BM134"/>
    <mergeCell ref="BO134:BU134"/>
    <mergeCell ref="BC132:BE132"/>
    <mergeCell ref="BG132:BM132"/>
    <mergeCell ref="BO132:BU132"/>
    <mergeCell ref="BC131:BE131"/>
    <mergeCell ref="BG131:BM131"/>
    <mergeCell ref="BO131:BU131"/>
    <mergeCell ref="BC130:BE130"/>
    <mergeCell ref="BG130:BM130"/>
    <mergeCell ref="BO130:BU130"/>
    <mergeCell ref="BC129:BE129"/>
    <mergeCell ref="BG129:BM129"/>
    <mergeCell ref="BO129:BU129"/>
    <mergeCell ref="BC128:BE128"/>
    <mergeCell ref="BG128:BM128"/>
    <mergeCell ref="BO128:BU128"/>
    <mergeCell ref="BC127:BE127"/>
    <mergeCell ref="BG127:BM127"/>
    <mergeCell ref="BO127:BU127"/>
    <mergeCell ref="BC125:BE125"/>
    <mergeCell ref="BG125:BM125"/>
    <mergeCell ref="BO125:BU125"/>
    <mergeCell ref="BC124:BE124"/>
    <mergeCell ref="BG124:BM124"/>
    <mergeCell ref="BO124:BU124"/>
    <mergeCell ref="BC123:BE123"/>
    <mergeCell ref="BG123:BM123"/>
    <mergeCell ref="BO123:BU123"/>
    <mergeCell ref="BC122:BE122"/>
    <mergeCell ref="BG122:BM122"/>
    <mergeCell ref="BO122:BU122"/>
    <mergeCell ref="BC121:BE121"/>
    <mergeCell ref="BG121:BM121"/>
    <mergeCell ref="BO121:BU121"/>
    <mergeCell ref="BC120:BE120"/>
    <mergeCell ref="BG120:BM120"/>
    <mergeCell ref="BO120:BU120"/>
    <mergeCell ref="BC119:BE119"/>
    <mergeCell ref="BG119:BM119"/>
    <mergeCell ref="BO119:BU119"/>
    <mergeCell ref="BC114:BE114"/>
    <mergeCell ref="BG114:BM114"/>
    <mergeCell ref="BO114:BU114"/>
    <mergeCell ref="BC113:BE113"/>
    <mergeCell ref="BG113:BM113"/>
    <mergeCell ref="BO113:BU113"/>
    <mergeCell ref="BC112:BE112"/>
    <mergeCell ref="BG112:BM112"/>
    <mergeCell ref="BO112:BU112"/>
    <mergeCell ref="BC111:BE111"/>
    <mergeCell ref="BG111:BM111"/>
    <mergeCell ref="BO111:BU111"/>
    <mergeCell ref="BC110:BE110"/>
    <mergeCell ref="BG110:BM110"/>
    <mergeCell ref="BO110:BU110"/>
    <mergeCell ref="BC109:BE109"/>
    <mergeCell ref="BG109:BM109"/>
    <mergeCell ref="BO109:BU109"/>
    <mergeCell ref="BC108:BE108"/>
    <mergeCell ref="BG108:BM108"/>
    <mergeCell ref="BO108:BU108"/>
    <mergeCell ref="BC105:BE105"/>
    <mergeCell ref="BG105:BM105"/>
    <mergeCell ref="BO105:BU105"/>
    <mergeCell ref="BC103:BE103"/>
    <mergeCell ref="BG103:BM103"/>
    <mergeCell ref="BO103:BU103"/>
    <mergeCell ref="BC102:BE102"/>
    <mergeCell ref="BG102:BM102"/>
    <mergeCell ref="BO102:BU102"/>
    <mergeCell ref="BC101:BE101"/>
    <mergeCell ref="BG101:BM101"/>
    <mergeCell ref="BO101:BU101"/>
    <mergeCell ref="BC100:BE100"/>
    <mergeCell ref="BG100:BM100"/>
    <mergeCell ref="BO100:BU100"/>
    <mergeCell ref="BC99:BE99"/>
    <mergeCell ref="BG99:BM99"/>
    <mergeCell ref="BO99:BU99"/>
    <mergeCell ref="BO95:BU95"/>
    <mergeCell ref="BC98:BE98"/>
    <mergeCell ref="BG98:BM98"/>
    <mergeCell ref="BO98:BU98"/>
    <mergeCell ref="BC97:BE97"/>
    <mergeCell ref="BG97:BM97"/>
    <mergeCell ref="BO97:BU97"/>
    <mergeCell ref="BG92:BM92"/>
    <mergeCell ref="BO92:BU92"/>
    <mergeCell ref="BC94:BE94"/>
    <mergeCell ref="BG94:BM94"/>
    <mergeCell ref="BO94:BU94"/>
    <mergeCell ref="BC96:BE96"/>
    <mergeCell ref="BG96:BM96"/>
    <mergeCell ref="BO96:BU96"/>
    <mergeCell ref="BC95:BE95"/>
    <mergeCell ref="BG95:BM95"/>
    <mergeCell ref="BC93:BE93"/>
    <mergeCell ref="BG93:BM93"/>
    <mergeCell ref="BO93:BU93"/>
    <mergeCell ref="BC86:BE86"/>
    <mergeCell ref="BG86:BM86"/>
    <mergeCell ref="BO86:BU86"/>
    <mergeCell ref="BC91:BE91"/>
    <mergeCell ref="BG91:BM91"/>
    <mergeCell ref="BO91:BU91"/>
    <mergeCell ref="BC92:BE92"/>
    <mergeCell ref="BC84:BE84"/>
    <mergeCell ref="BG84:BM84"/>
    <mergeCell ref="BO84:BU84"/>
    <mergeCell ref="BC85:BE85"/>
    <mergeCell ref="BG85:BM85"/>
    <mergeCell ref="BO85:BU85"/>
    <mergeCell ref="BC82:BE82"/>
    <mergeCell ref="BG82:BM82"/>
    <mergeCell ref="BO82:BU82"/>
    <mergeCell ref="BC83:BE83"/>
    <mergeCell ref="BG83:BM83"/>
    <mergeCell ref="BO83:BU83"/>
    <mergeCell ref="BC77:BE77"/>
    <mergeCell ref="BG77:BM77"/>
    <mergeCell ref="BO77:BU77"/>
    <mergeCell ref="BC79:BE79"/>
    <mergeCell ref="BG79:BM79"/>
    <mergeCell ref="BO79:BU79"/>
    <mergeCell ref="BC75:BE75"/>
    <mergeCell ref="BG75:BM75"/>
    <mergeCell ref="BO75:BU75"/>
    <mergeCell ref="BC76:BE76"/>
    <mergeCell ref="BG76:BM76"/>
    <mergeCell ref="BO76:BU76"/>
    <mergeCell ref="BC73:BE73"/>
    <mergeCell ref="BG73:BM73"/>
    <mergeCell ref="BO73:BU73"/>
    <mergeCell ref="BC74:BE74"/>
    <mergeCell ref="BG74:BM74"/>
    <mergeCell ref="BO74:BU74"/>
    <mergeCell ref="BC71:BE71"/>
    <mergeCell ref="BG71:BM71"/>
    <mergeCell ref="BO71:BU71"/>
    <mergeCell ref="BC72:BE72"/>
    <mergeCell ref="BG72:BM72"/>
    <mergeCell ref="BO72:BU72"/>
    <mergeCell ref="BC69:BE69"/>
    <mergeCell ref="BG69:BM69"/>
    <mergeCell ref="BO69:BU69"/>
    <mergeCell ref="BC70:BE70"/>
    <mergeCell ref="BG70:BM70"/>
    <mergeCell ref="BO70:BU70"/>
    <mergeCell ref="BC66:BE66"/>
    <mergeCell ref="BG66:BM66"/>
    <mergeCell ref="BO66:BU66"/>
    <mergeCell ref="BC67:BE67"/>
    <mergeCell ref="BG67:BM67"/>
    <mergeCell ref="BO67:BU67"/>
    <mergeCell ref="BC64:BE64"/>
    <mergeCell ref="BG64:BM64"/>
    <mergeCell ref="BO64:BU64"/>
    <mergeCell ref="BC65:BE65"/>
    <mergeCell ref="BG65:BM65"/>
    <mergeCell ref="BO65:BU65"/>
    <mergeCell ref="BC62:BE62"/>
    <mergeCell ref="BG62:BM62"/>
    <mergeCell ref="BO62:BU62"/>
    <mergeCell ref="BC63:BE63"/>
    <mergeCell ref="BG63:BM63"/>
    <mergeCell ref="BO63:BU63"/>
    <mergeCell ref="BC60:BE60"/>
    <mergeCell ref="BG60:BM60"/>
    <mergeCell ref="BO60:BU60"/>
    <mergeCell ref="BC61:BE61"/>
    <mergeCell ref="BG61:BM61"/>
    <mergeCell ref="BO61:BU61"/>
    <mergeCell ref="BC58:BE58"/>
    <mergeCell ref="BG58:BM58"/>
    <mergeCell ref="BO58:BU58"/>
    <mergeCell ref="BC59:BE59"/>
    <mergeCell ref="BG59:BM59"/>
    <mergeCell ref="BO59:BU59"/>
    <mergeCell ref="BC57:BE57"/>
    <mergeCell ref="BG57:BM57"/>
    <mergeCell ref="BO57:BU57"/>
    <mergeCell ref="BC44:BE44"/>
    <mergeCell ref="BG44:BM44"/>
    <mergeCell ref="BO44:BU44"/>
    <mergeCell ref="BC45:BE45"/>
    <mergeCell ref="BG45:BM45"/>
    <mergeCell ref="BO45:BU45"/>
    <mergeCell ref="BC41:BE41"/>
    <mergeCell ref="BG41:BM41"/>
    <mergeCell ref="BO41:BU41"/>
    <mergeCell ref="BC43:BE43"/>
    <mergeCell ref="BG43:BM43"/>
    <mergeCell ref="BO43:BU43"/>
    <mergeCell ref="BC39:BE39"/>
    <mergeCell ref="BG39:BM39"/>
    <mergeCell ref="BO39:BU39"/>
    <mergeCell ref="BC40:BE40"/>
    <mergeCell ref="BG40:BM40"/>
    <mergeCell ref="BO40:BU40"/>
    <mergeCell ref="BC37:BE37"/>
    <mergeCell ref="BG37:BM37"/>
    <mergeCell ref="BO37:BU37"/>
    <mergeCell ref="BC38:BE38"/>
    <mergeCell ref="BG38:BM38"/>
    <mergeCell ref="BO38:BU38"/>
    <mergeCell ref="BC34:BE34"/>
    <mergeCell ref="BG34:BM34"/>
    <mergeCell ref="BO34:BU34"/>
    <mergeCell ref="BC36:BE36"/>
    <mergeCell ref="BG36:BM36"/>
    <mergeCell ref="BO36:BU36"/>
    <mergeCell ref="BG31:BM31"/>
    <mergeCell ref="BO31:BU31"/>
    <mergeCell ref="BC32:BE32"/>
    <mergeCell ref="BG32:BM32"/>
    <mergeCell ref="BO32:BU32"/>
    <mergeCell ref="BC33:BE33"/>
    <mergeCell ref="BG33:BM33"/>
    <mergeCell ref="BO33:BU33"/>
    <mergeCell ref="BG28:BM28"/>
    <mergeCell ref="BO28:BU28"/>
    <mergeCell ref="BC29:BE29"/>
    <mergeCell ref="BG29:BM29"/>
    <mergeCell ref="BO29:BU29"/>
    <mergeCell ref="BC30:BE30"/>
    <mergeCell ref="BG30:BM30"/>
    <mergeCell ref="BO30:BU30"/>
    <mergeCell ref="BG26:BM26"/>
    <mergeCell ref="BO26:BU26"/>
    <mergeCell ref="BC27:BE27"/>
    <mergeCell ref="BG27:BM27"/>
    <mergeCell ref="BO27:BU27"/>
    <mergeCell ref="BG23:BM23"/>
    <mergeCell ref="BO23:BU23"/>
    <mergeCell ref="BC25:BE25"/>
    <mergeCell ref="BG25:BM25"/>
    <mergeCell ref="BO25:BU25"/>
    <mergeCell ref="BG20:BM20"/>
    <mergeCell ref="BO20:BU20"/>
    <mergeCell ref="BC22:BE22"/>
    <mergeCell ref="BG22:BM22"/>
    <mergeCell ref="BO22:BU22"/>
    <mergeCell ref="BG18:BM18"/>
    <mergeCell ref="BG19:BM19"/>
    <mergeCell ref="BO19:BU19"/>
    <mergeCell ref="BO18:BU18"/>
    <mergeCell ref="BG12:BM12"/>
    <mergeCell ref="BO12:BU12"/>
    <mergeCell ref="BC21:BE21"/>
    <mergeCell ref="BG21:BM21"/>
    <mergeCell ref="BO21:BU21"/>
    <mergeCell ref="BG16:BM16"/>
    <mergeCell ref="BO16:BU16"/>
    <mergeCell ref="BC17:BE17"/>
    <mergeCell ref="BG17:BM17"/>
    <mergeCell ref="BO17:BU17"/>
    <mergeCell ref="BG13:BM13"/>
    <mergeCell ref="BO13:BU13"/>
    <mergeCell ref="BG14:BM14"/>
    <mergeCell ref="BO14:BU14"/>
    <mergeCell ref="BG15:BM15"/>
    <mergeCell ref="BO15:BU15"/>
    <mergeCell ref="BG7:BM7"/>
    <mergeCell ref="BO7:BU7"/>
    <mergeCell ref="BG8:BM8"/>
    <mergeCell ref="BO8:BU8"/>
    <mergeCell ref="BG9:BM9"/>
    <mergeCell ref="BG10:BM10"/>
    <mergeCell ref="BO10:BU10"/>
    <mergeCell ref="BG11:BM11"/>
    <mergeCell ref="BO9:BU9"/>
    <mergeCell ref="BO11:BU11"/>
    <mergeCell ref="W74:AC74"/>
    <mergeCell ref="W76:AC76"/>
    <mergeCell ref="BC19:BE19"/>
    <mergeCell ref="W11:AC11"/>
    <mergeCell ref="W12:AC12"/>
    <mergeCell ref="AE61:AK61"/>
    <mergeCell ref="AE19:AK19"/>
    <mergeCell ref="BC7:BE7"/>
    <mergeCell ref="BC10:BE10"/>
    <mergeCell ref="BC13:BE13"/>
    <mergeCell ref="BC16:BE16"/>
    <mergeCell ref="BC12:BE12"/>
    <mergeCell ref="BC8:BE8"/>
    <mergeCell ref="BC9:BE9"/>
    <mergeCell ref="BC11:BE11"/>
    <mergeCell ref="BC14:BE14"/>
    <mergeCell ref="BC15:BE15"/>
    <mergeCell ref="AE8:AK8"/>
    <mergeCell ref="W13:AC13"/>
    <mergeCell ref="W14:AC14"/>
    <mergeCell ref="W7:AC7"/>
    <mergeCell ref="W8:AC8"/>
    <mergeCell ref="W9:AC9"/>
    <mergeCell ref="W10:AC10"/>
    <mergeCell ref="AE7:AK7"/>
    <mergeCell ref="AE13:AK13"/>
    <mergeCell ref="AE32:AK32"/>
    <mergeCell ref="AE33:AK33"/>
    <mergeCell ref="BC18:BE18"/>
    <mergeCell ref="BC20:BE20"/>
    <mergeCell ref="BC23:BE23"/>
    <mergeCell ref="BC26:BE26"/>
    <mergeCell ref="AE20:AK20"/>
    <mergeCell ref="AE21:AK21"/>
    <mergeCell ref="BC28:BE28"/>
    <mergeCell ref="BC31:BE31"/>
    <mergeCell ref="AE17:AK17"/>
    <mergeCell ref="AE30:AK30"/>
    <mergeCell ref="AE18:AK18"/>
    <mergeCell ref="AE9:AK9"/>
    <mergeCell ref="AE10:AK10"/>
    <mergeCell ref="AE16:AK16"/>
    <mergeCell ref="AE11:AK11"/>
    <mergeCell ref="AE12:AK12"/>
    <mergeCell ref="AE14:AK14"/>
    <mergeCell ref="AE15:AK15"/>
    <mergeCell ref="AF243:AK243"/>
    <mergeCell ref="AF245:AK245"/>
    <mergeCell ref="AE85:AK85"/>
    <mergeCell ref="W43:AC43"/>
    <mergeCell ref="AF230:AK230"/>
    <mergeCell ref="Y229:AD229"/>
    <mergeCell ref="Y230:AD230"/>
    <mergeCell ref="W63:AC63"/>
    <mergeCell ref="W64:AC64"/>
    <mergeCell ref="W59:AC59"/>
    <mergeCell ref="AF249:AK249"/>
    <mergeCell ref="AG247:AL247"/>
    <mergeCell ref="AF240:AK240"/>
    <mergeCell ref="AF235:AK235"/>
    <mergeCell ref="AF236:AK236"/>
    <mergeCell ref="AF238:AK238"/>
    <mergeCell ref="AF239:AK239"/>
    <mergeCell ref="AF241:AK241"/>
    <mergeCell ref="AF246:AK246"/>
    <mergeCell ref="AF242:AK242"/>
    <mergeCell ref="AF253:AK253"/>
    <mergeCell ref="AF252:AK252"/>
    <mergeCell ref="AF250:AK250"/>
    <mergeCell ref="AF251:AK251"/>
    <mergeCell ref="AF259:AK259"/>
    <mergeCell ref="AF254:AK254"/>
    <mergeCell ref="AF255:AK255"/>
    <mergeCell ref="AF256:AK256"/>
    <mergeCell ref="AF257:AK257"/>
    <mergeCell ref="AF258:AK258"/>
    <mergeCell ref="Y275:AD275"/>
    <mergeCell ref="Y249:AD249"/>
    <mergeCell ref="Y253:AD253"/>
    <mergeCell ref="Y250:AD250"/>
    <mergeCell ref="Y251:AD251"/>
    <mergeCell ref="Y252:AD252"/>
    <mergeCell ref="Y259:AD259"/>
    <mergeCell ref="Y254:AD254"/>
    <mergeCell ref="Y255:AD255"/>
    <mergeCell ref="Y257:AD257"/>
    <mergeCell ref="Y258:AD258"/>
    <mergeCell ref="W61:AC61"/>
    <mergeCell ref="W62:AC62"/>
    <mergeCell ref="W145:AC145"/>
    <mergeCell ref="W170:AC170"/>
    <mergeCell ref="W171:AC171"/>
    <mergeCell ref="W172:AC172"/>
    <mergeCell ref="W174:AC174"/>
    <mergeCell ref="Z247:AE247"/>
    <mergeCell ref="Y256:AD256"/>
    <mergeCell ref="Y246:AD246"/>
    <mergeCell ref="Y242:AD242"/>
    <mergeCell ref="Y243:AD243"/>
    <mergeCell ref="W101:AC101"/>
    <mergeCell ref="W103:AC103"/>
    <mergeCell ref="W113:AC113"/>
    <mergeCell ref="W105:AC105"/>
    <mergeCell ref="W109:AC109"/>
    <mergeCell ref="W110:AC110"/>
    <mergeCell ref="W190:AC190"/>
    <mergeCell ref="W18:AC18"/>
    <mergeCell ref="W19:AC19"/>
    <mergeCell ref="W20:AC20"/>
    <mergeCell ref="W30:AC30"/>
    <mergeCell ref="W22:AC22"/>
    <mergeCell ref="W23:AC23"/>
    <mergeCell ref="W25:AC25"/>
    <mergeCell ref="W28:AC28"/>
    <mergeCell ref="W26:AC26"/>
    <mergeCell ref="W27:AC27"/>
    <mergeCell ref="W112:AC112"/>
    <mergeCell ref="W106:AC106"/>
    <mergeCell ref="W97:AC97"/>
    <mergeCell ref="W98:AC98"/>
    <mergeCell ref="W99:AC99"/>
    <mergeCell ref="W100:AC100"/>
    <mergeCell ref="W94:AC94"/>
    <mergeCell ref="W95:AC95"/>
    <mergeCell ref="W15:AC15"/>
    <mergeCell ref="W16:AC16"/>
    <mergeCell ref="W21:AC21"/>
    <mergeCell ref="W17:AC17"/>
    <mergeCell ref="W29:AC29"/>
    <mergeCell ref="W37:AC37"/>
    <mergeCell ref="W33:AC33"/>
    <mergeCell ref="W34:AC34"/>
    <mergeCell ref="W31:AC31"/>
    <mergeCell ref="W44:AC44"/>
    <mergeCell ref="W32:AC32"/>
    <mergeCell ref="W42:AC42"/>
    <mergeCell ref="W40:AC40"/>
    <mergeCell ref="W41:AC41"/>
    <mergeCell ref="W36:AC36"/>
    <mergeCell ref="W35:AC35"/>
    <mergeCell ref="W38:AC38"/>
    <mergeCell ref="W39:AC39"/>
    <mergeCell ref="AE150:AK150"/>
    <mergeCell ref="AE151:AK151"/>
    <mergeCell ref="AE105:AK105"/>
    <mergeCell ref="AE108:AK108"/>
    <mergeCell ref="AE109:AK109"/>
    <mergeCell ref="AE110:AK110"/>
    <mergeCell ref="AE133:AK133"/>
    <mergeCell ref="AE116:AK116"/>
    <mergeCell ref="AE123:AK123"/>
    <mergeCell ref="AE119:AK119"/>
    <mergeCell ref="AE171:AK171"/>
    <mergeCell ref="W176:AC176"/>
    <mergeCell ref="W184:AC184"/>
    <mergeCell ref="AE172:AK172"/>
    <mergeCell ref="AE174:AK174"/>
    <mergeCell ref="AE176:AK176"/>
    <mergeCell ref="AE179:AK179"/>
    <mergeCell ref="W179:AC179"/>
    <mergeCell ref="AE187:AK187"/>
    <mergeCell ref="AE188:AK188"/>
    <mergeCell ref="AE190:AK190"/>
    <mergeCell ref="AE184:AK184"/>
    <mergeCell ref="W181:AC181"/>
    <mergeCell ref="W182:AC182"/>
    <mergeCell ref="AE182:AK182"/>
    <mergeCell ref="AE185:AK185"/>
    <mergeCell ref="W186:AC186"/>
    <mergeCell ref="AE181:AK181"/>
    <mergeCell ref="AE205:AK205"/>
    <mergeCell ref="AE201:AK201"/>
    <mergeCell ref="AE186:AK186"/>
    <mergeCell ref="AE193:AK193"/>
    <mergeCell ref="AE194:AK194"/>
    <mergeCell ref="W193:AC193"/>
    <mergeCell ref="W194:AC194"/>
    <mergeCell ref="W196:AC196"/>
    <mergeCell ref="W198:AC198"/>
    <mergeCell ref="W187:AC187"/>
    <mergeCell ref="AE196:AK196"/>
    <mergeCell ref="AE198:AK198"/>
    <mergeCell ref="AE200:AK200"/>
    <mergeCell ref="AE203:AK203"/>
    <mergeCell ref="S196:U196"/>
    <mergeCell ref="S198:U198"/>
    <mergeCell ref="S200:U200"/>
    <mergeCell ref="S203:U203"/>
    <mergeCell ref="W203:AC203"/>
    <mergeCell ref="AF282:AK282"/>
    <mergeCell ref="AF275:AK275"/>
    <mergeCell ref="AF276:AK276"/>
    <mergeCell ref="AF277:AK277"/>
    <mergeCell ref="AF278:AK278"/>
    <mergeCell ref="AF279:AK279"/>
    <mergeCell ref="AF280:AK280"/>
    <mergeCell ref="AF281:AK281"/>
    <mergeCell ref="AF287:AK287"/>
    <mergeCell ref="AF288:AK288"/>
    <mergeCell ref="AF290:AK290"/>
    <mergeCell ref="AF291:AK291"/>
    <mergeCell ref="AF283:AK283"/>
    <mergeCell ref="AF284:AK284"/>
    <mergeCell ref="AF285:AK285"/>
    <mergeCell ref="AF286:AK286"/>
    <mergeCell ref="AF321:AK321"/>
    <mergeCell ref="AF316:AK316"/>
    <mergeCell ref="AF317:AK317"/>
    <mergeCell ref="AF318:AK318"/>
    <mergeCell ref="AF319:AK319"/>
    <mergeCell ref="Y282:AD282"/>
    <mergeCell ref="AF300:AK300"/>
    <mergeCell ref="AF301:AK301"/>
    <mergeCell ref="AF320:AK320"/>
    <mergeCell ref="AF311:AK311"/>
    <mergeCell ref="AF292:AK292"/>
    <mergeCell ref="AF293:AK293"/>
    <mergeCell ref="AF294:AK294"/>
    <mergeCell ref="AF296:AK296"/>
    <mergeCell ref="Y276:AD276"/>
    <mergeCell ref="Y277:AD277"/>
    <mergeCell ref="Y278:AD278"/>
    <mergeCell ref="Y291:AD291"/>
    <mergeCell ref="Y286:AD286"/>
    <mergeCell ref="Y287:AD287"/>
    <mergeCell ref="Y279:AD279"/>
    <mergeCell ref="Y280:AD280"/>
    <mergeCell ref="Y281:AD281"/>
    <mergeCell ref="Y290:AD290"/>
    <mergeCell ref="Y284:AD284"/>
    <mergeCell ref="Y285:AD285"/>
    <mergeCell ref="Y283:AD283"/>
    <mergeCell ref="Y292:AD292"/>
    <mergeCell ref="Y293:AD293"/>
    <mergeCell ref="Y294:AD294"/>
    <mergeCell ref="Y295:AD295"/>
    <mergeCell ref="Y301:AD301"/>
    <mergeCell ref="Y288:AD288"/>
    <mergeCell ref="Y302:AD302"/>
    <mergeCell ref="Y303:AD303"/>
    <mergeCell ref="Y296:AD296"/>
    <mergeCell ref="Y297:AD297"/>
    <mergeCell ref="Y298:AD298"/>
    <mergeCell ref="Y299:AD299"/>
    <mergeCell ref="Y300:AD300"/>
    <mergeCell ref="Y309:AD309"/>
    <mergeCell ref="Y311:AD311"/>
    <mergeCell ref="Y312:AD312"/>
    <mergeCell ref="Y313:AD313"/>
    <mergeCell ref="Y304:AD304"/>
    <mergeCell ref="Y305:AD305"/>
    <mergeCell ref="Y307:AD307"/>
    <mergeCell ref="Y308:AD308"/>
    <mergeCell ref="S67:U67"/>
    <mergeCell ref="S63:U63"/>
    <mergeCell ref="S59:U59"/>
    <mergeCell ref="S60:U60"/>
    <mergeCell ref="S62:U62"/>
    <mergeCell ref="S64:U64"/>
    <mergeCell ref="S13:U13"/>
    <mergeCell ref="Y321:AD321"/>
    <mergeCell ref="Y314:AD314"/>
    <mergeCell ref="Y316:AD316"/>
    <mergeCell ref="Y317:AD317"/>
    <mergeCell ref="Y318:AD318"/>
    <mergeCell ref="Y315:AD315"/>
    <mergeCell ref="S33:U33"/>
    <mergeCell ref="Y319:AD319"/>
    <mergeCell ref="Y320:AD320"/>
    <mergeCell ref="S77:U77"/>
    <mergeCell ref="S7:U7"/>
    <mergeCell ref="S8:U8"/>
    <mergeCell ref="S12:U12"/>
    <mergeCell ref="S21:U21"/>
    <mergeCell ref="S17:U17"/>
    <mergeCell ref="S18:U18"/>
    <mergeCell ref="S9:U9"/>
    <mergeCell ref="S10:U10"/>
    <mergeCell ref="S11:U11"/>
    <mergeCell ref="S69:U69"/>
    <mergeCell ref="S70:U70"/>
    <mergeCell ref="S73:U73"/>
    <mergeCell ref="S74:U74"/>
    <mergeCell ref="S71:U71"/>
    <mergeCell ref="S72:U72"/>
    <mergeCell ref="S102:U102"/>
    <mergeCell ref="S94:U94"/>
    <mergeCell ref="S100:U100"/>
    <mergeCell ref="S101:U101"/>
    <mergeCell ref="S99:U99"/>
    <mergeCell ref="S98:U98"/>
    <mergeCell ref="S83:U83"/>
    <mergeCell ref="S194:U194"/>
    <mergeCell ref="S190:U190"/>
    <mergeCell ref="S193:U193"/>
    <mergeCell ref="S186:U186"/>
    <mergeCell ref="S187:U187"/>
    <mergeCell ref="S188:U188"/>
    <mergeCell ref="S120:U120"/>
    <mergeCell ref="S95:U95"/>
    <mergeCell ref="S96:U96"/>
    <mergeCell ref="AE31:AK31"/>
    <mergeCell ref="AE28:AK28"/>
    <mergeCell ref="AE34:AK34"/>
    <mergeCell ref="S171:U171"/>
    <mergeCell ref="S91:U91"/>
    <mergeCell ref="S174:U174"/>
    <mergeCell ref="S97:U97"/>
    <mergeCell ref="S66:U66"/>
    <mergeCell ref="S75:U75"/>
    <mergeCell ref="S86:U86"/>
    <mergeCell ref="AE22:AK22"/>
    <mergeCell ref="AE25:AK25"/>
    <mergeCell ref="AE23:AK23"/>
    <mergeCell ref="AE26:AK26"/>
    <mergeCell ref="AE27:AK27"/>
    <mergeCell ref="AE29:AK29"/>
    <mergeCell ref="AE72:AK72"/>
    <mergeCell ref="AE69:AK69"/>
    <mergeCell ref="AE71:AK71"/>
    <mergeCell ref="S123:U123"/>
    <mergeCell ref="S122:U122"/>
    <mergeCell ref="W102:AC102"/>
    <mergeCell ref="W118:AC118"/>
    <mergeCell ref="S103:U103"/>
    <mergeCell ref="S105:U105"/>
    <mergeCell ref="W114:AC114"/>
    <mergeCell ref="W115:AC115"/>
    <mergeCell ref="AE75:AK75"/>
    <mergeCell ref="AE93:AK93"/>
    <mergeCell ref="AE94:AK94"/>
    <mergeCell ref="W93:AC93"/>
    <mergeCell ref="W86:AC86"/>
    <mergeCell ref="W92:AC92"/>
    <mergeCell ref="W77:AC77"/>
    <mergeCell ref="W96:AC96"/>
    <mergeCell ref="AE86:AK86"/>
    <mergeCell ref="S132:U132"/>
    <mergeCell ref="S131:U131"/>
    <mergeCell ref="S128:U128"/>
    <mergeCell ref="S108:U108"/>
    <mergeCell ref="S109:U109"/>
    <mergeCell ref="S111:U111"/>
    <mergeCell ref="S112:U112"/>
    <mergeCell ref="S110:U110"/>
    <mergeCell ref="S113:U113"/>
    <mergeCell ref="S114:U114"/>
    <mergeCell ref="S119:U119"/>
    <mergeCell ref="W124:AC124"/>
    <mergeCell ref="S127:U127"/>
    <mergeCell ref="S129:U129"/>
    <mergeCell ref="W122:AC122"/>
    <mergeCell ref="W123:AC123"/>
    <mergeCell ref="W121:AC121"/>
    <mergeCell ref="S121:U121"/>
    <mergeCell ref="S130:U130"/>
    <mergeCell ref="S124:U124"/>
    <mergeCell ref="W128:AC128"/>
    <mergeCell ref="W126:AC126"/>
    <mergeCell ref="W125:AC125"/>
    <mergeCell ref="W127:AC127"/>
    <mergeCell ref="W129:AC129"/>
    <mergeCell ref="AE103:AK103"/>
    <mergeCell ref="AE107:AK107"/>
    <mergeCell ref="AE111:AK111"/>
    <mergeCell ref="AE112:AK112"/>
    <mergeCell ref="AE118:AK118"/>
    <mergeCell ref="W120:AC120"/>
    <mergeCell ref="W119:AC119"/>
    <mergeCell ref="AE113:AK113"/>
    <mergeCell ref="W108:AC108"/>
    <mergeCell ref="W111:AC111"/>
    <mergeCell ref="W134:AC134"/>
    <mergeCell ref="W135:AC135"/>
    <mergeCell ref="W136:AC136"/>
    <mergeCell ref="W137:AC137"/>
    <mergeCell ref="W130:AC130"/>
    <mergeCell ref="W131:AC131"/>
    <mergeCell ref="W132:AC132"/>
    <mergeCell ref="W133:AC133"/>
    <mergeCell ref="AE100:AK100"/>
    <mergeCell ref="AE101:AK101"/>
    <mergeCell ref="AE102:AK102"/>
    <mergeCell ref="AE121:AK121"/>
    <mergeCell ref="AE138:AK138"/>
    <mergeCell ref="AE136:AK136"/>
    <mergeCell ref="AE137:AK137"/>
    <mergeCell ref="AE135:AK135"/>
    <mergeCell ref="AE106:AK106"/>
    <mergeCell ref="AE115:AK115"/>
    <mergeCell ref="AE122:AK122"/>
    <mergeCell ref="AE120:AK120"/>
    <mergeCell ref="AE125:AK125"/>
    <mergeCell ref="AE124:AK124"/>
    <mergeCell ref="AE126:AK126"/>
    <mergeCell ref="S14:U14"/>
    <mergeCell ref="S16:U16"/>
    <mergeCell ref="S20:U20"/>
    <mergeCell ref="S15:U15"/>
    <mergeCell ref="S22:U22"/>
    <mergeCell ref="S19:U19"/>
    <mergeCell ref="S25:U25"/>
    <mergeCell ref="S36:U36"/>
    <mergeCell ref="S37:U37"/>
    <mergeCell ref="S38:U38"/>
    <mergeCell ref="S29:U29"/>
    <mergeCell ref="S23:U23"/>
    <mergeCell ref="S30:U30"/>
    <mergeCell ref="S26:U26"/>
    <mergeCell ref="S27:U27"/>
    <mergeCell ref="S28:U28"/>
    <mergeCell ref="S31:U31"/>
    <mergeCell ref="S43:U43"/>
    <mergeCell ref="S44:U44"/>
    <mergeCell ref="S58:U58"/>
    <mergeCell ref="S34:U34"/>
    <mergeCell ref="S41:U41"/>
    <mergeCell ref="S35:U35"/>
    <mergeCell ref="S55:U55"/>
    <mergeCell ref="S39:U39"/>
    <mergeCell ref="S76:U76"/>
    <mergeCell ref="S84:U84"/>
    <mergeCell ref="S125:U125"/>
    <mergeCell ref="S32:U32"/>
    <mergeCell ref="S79:U79"/>
    <mergeCell ref="S82:U82"/>
    <mergeCell ref="S65:U65"/>
    <mergeCell ref="S117:U117"/>
    <mergeCell ref="S93:U93"/>
    <mergeCell ref="S92:U92"/>
    <mergeCell ref="Y234:AD234"/>
    <mergeCell ref="Y235:AD235"/>
    <mergeCell ref="Y237:AD237"/>
    <mergeCell ref="S40:U40"/>
    <mergeCell ref="S137:U137"/>
    <mergeCell ref="S138:U138"/>
    <mergeCell ref="S139:U139"/>
    <mergeCell ref="S61:U61"/>
    <mergeCell ref="S45:U45"/>
    <mergeCell ref="S57:U57"/>
    <mergeCell ref="S136:U136"/>
    <mergeCell ref="W138:AC138"/>
    <mergeCell ref="W205:AC205"/>
    <mergeCell ref="S182:U182"/>
    <mergeCell ref="S185:U185"/>
    <mergeCell ref="S201:U201"/>
    <mergeCell ref="W139:AC139"/>
    <mergeCell ref="S179:U179"/>
    <mergeCell ref="W200:AC200"/>
    <mergeCell ref="W201:AC201"/>
    <mergeCell ref="S181:U181"/>
    <mergeCell ref="S184:U184"/>
    <mergeCell ref="S176:U176"/>
    <mergeCell ref="S135:U135"/>
    <mergeCell ref="Y239:AD239"/>
    <mergeCell ref="AF229:AK229"/>
    <mergeCell ref="S172:U172"/>
    <mergeCell ref="Y233:AD233"/>
    <mergeCell ref="S205:U205"/>
    <mergeCell ref="S140:U140"/>
    <mergeCell ref="Y245:AD245"/>
    <mergeCell ref="AE127:AK127"/>
    <mergeCell ref="AE128:AK128"/>
    <mergeCell ref="AE129:AK129"/>
    <mergeCell ref="AE130:AK130"/>
    <mergeCell ref="AE139:AK139"/>
    <mergeCell ref="Y240:AD240"/>
    <mergeCell ref="Y241:AD241"/>
    <mergeCell ref="Y236:AD236"/>
    <mergeCell ref="Y238:AD238"/>
  </mergeCells>
  <printOptions/>
  <pageMargins left="0.9448818897637796" right="0.15748031496062992" top="0.31496062992125984" bottom="0.5118110236220472" header="0.2362204724409449" footer="0.2362204724409449"/>
  <pageSetup firstPageNumber="6" useFirstPageNumber="1" horizontalDpi="300" verticalDpi="300" orientation="portrait" paperSize="9" r:id="rId3"/>
  <headerFooter alignWithMargins="0">
    <oddFooter>&amp;C&amp;P</oddFooter>
  </headerFooter>
  <rowBreaks count="5" manualBreakCount="5">
    <brk id="87" max="255" man="1"/>
    <brk id="141" max="255" man="1"/>
    <brk id="165" max="255" man="1"/>
    <brk id="217" max="255" man="1"/>
    <brk id="270" max="255" man="1"/>
  </rowBreaks>
  <legacyDrawing r:id="rId2"/>
</worksheet>
</file>

<file path=xl/worksheets/sheet7.xml><?xml version="1.0" encoding="utf-8"?>
<worksheet xmlns="http://schemas.openxmlformats.org/spreadsheetml/2006/main" xmlns:r="http://schemas.openxmlformats.org/officeDocument/2006/relationships">
  <sheetPr>
    <tabColor indexed="12"/>
  </sheetPr>
  <dimension ref="A1:CI638"/>
  <sheetViews>
    <sheetView view="pageBreakPreview" zoomScaleSheetLayoutView="100" zoomScalePageLayoutView="0" workbookViewId="0" topLeftCell="A636">
      <selection activeCell="V2" sqref="V2"/>
    </sheetView>
  </sheetViews>
  <sheetFormatPr defaultColWidth="2.57421875" defaultRowHeight="15" outlineLevelCol="1"/>
  <cols>
    <col min="1" max="1" width="3.28125" style="461" customWidth="1" outlineLevel="1"/>
    <col min="2" max="2" width="1.1484375" style="461" customWidth="1" outlineLevel="1"/>
    <col min="3" max="7" width="2.57421875" style="463" customWidth="1" outlineLevel="1"/>
    <col min="8" max="8" width="6.421875" style="463" customWidth="1" outlineLevel="1"/>
    <col min="9" max="9" width="0.42578125" style="463" customWidth="1" outlineLevel="1"/>
    <col min="10" max="10" width="0.85546875" style="463" customWidth="1" outlineLevel="1"/>
    <col min="11" max="13" width="2.8515625" style="463" customWidth="1" outlineLevel="1"/>
    <col min="14" max="14" width="4.00390625" style="463" customWidth="1" outlineLevel="1"/>
    <col min="15" max="15" width="1.7109375" style="463" customWidth="1" outlineLevel="1"/>
    <col min="16" max="16" width="2.57421875" style="463" customWidth="1" outlineLevel="1"/>
    <col min="17" max="17" width="2.421875" style="463" customWidth="1" outlineLevel="1"/>
    <col min="18" max="18" width="6.140625" style="463" customWidth="1" outlineLevel="1"/>
    <col min="19" max="19" width="2.140625" style="463" customWidth="1" outlineLevel="1"/>
    <col min="20" max="20" width="3.00390625" style="463" hidden="1" customWidth="1" outlineLevel="1"/>
    <col min="21" max="21" width="6.140625" style="463" customWidth="1" outlineLevel="1"/>
    <col min="22" max="22" width="3.57421875" style="463" customWidth="1" outlineLevel="1"/>
    <col min="23" max="23" width="1.421875" style="463" customWidth="1" outlineLevel="1"/>
    <col min="24" max="24" width="3.421875" style="463" customWidth="1" outlineLevel="1"/>
    <col min="25" max="26" width="3.00390625" style="463" customWidth="1" outlineLevel="1"/>
    <col min="27" max="27" width="0.2890625" style="463" customWidth="1" outlineLevel="1"/>
    <col min="28" max="28" width="5.28125" style="463" customWidth="1" outlineLevel="1"/>
    <col min="29" max="29" width="1.7109375" style="463" customWidth="1" outlineLevel="1"/>
    <col min="30" max="30" width="4.8515625" style="463" customWidth="1" outlineLevel="1"/>
    <col min="31" max="31" width="0.42578125" style="463" customWidth="1" outlineLevel="1"/>
    <col min="32" max="32" width="6.00390625" style="463" customWidth="1" outlineLevel="1"/>
    <col min="33" max="33" width="3.140625" style="463" customWidth="1" outlineLevel="1"/>
    <col min="34" max="34" width="1.7109375" style="463" customWidth="1" outlineLevel="1"/>
    <col min="35" max="35" width="3.00390625" style="463" customWidth="1" outlineLevel="1"/>
    <col min="36" max="36" width="1.1484375" style="464" customWidth="1"/>
    <col min="37" max="37" width="3.00390625" style="461" hidden="1" customWidth="1" outlineLevel="1"/>
    <col min="38" max="38" width="1.1484375" style="461" hidden="1" customWidth="1" outlineLevel="1"/>
    <col min="39" max="71" width="2.57421875" style="463" hidden="1" customWidth="1" outlineLevel="1"/>
    <col min="72" max="72" width="1.7109375" style="463" customWidth="1" collapsed="1"/>
    <col min="73" max="73" width="19.8515625" style="465" customWidth="1"/>
    <col min="74" max="74" width="16.57421875" style="465" customWidth="1"/>
    <col min="75" max="75" width="14.7109375" style="463" customWidth="1"/>
    <col min="76" max="16384" width="2.57421875" style="464" customWidth="1"/>
  </cols>
  <sheetData>
    <row r="1" spans="1:75" s="447" customFormat="1" ht="15">
      <c r="A1" s="679" t="str">
        <f>'Danh mục'!B3</f>
        <v>CÔNG TY CP ĐẦU TƯ THIẾT BỊ VÀ XÂY LẮP ĐIỆN THIÊN TRƯỜNG</v>
      </c>
      <c r="B1" s="683"/>
      <c r="C1" s="683"/>
      <c r="D1" s="683"/>
      <c r="E1" s="683"/>
      <c r="F1" s="683"/>
      <c r="G1" s="683"/>
      <c r="H1" s="683"/>
      <c r="I1" s="683"/>
      <c r="J1" s="683"/>
      <c r="K1" s="683"/>
      <c r="L1" s="683"/>
      <c r="M1" s="683"/>
      <c r="N1" s="683"/>
      <c r="O1" s="683"/>
      <c r="P1" s="683"/>
      <c r="Q1" s="683"/>
      <c r="R1" s="683"/>
      <c r="S1" s="683"/>
      <c r="T1" s="683"/>
      <c r="U1" s="684"/>
      <c r="V1" s="684"/>
      <c r="W1" s="684"/>
      <c r="X1" s="684"/>
      <c r="Y1" s="684"/>
      <c r="Z1" s="684"/>
      <c r="AA1" s="684"/>
      <c r="AB1" s="684"/>
      <c r="AC1" s="684"/>
      <c r="AD1" s="684"/>
      <c r="AE1" s="684"/>
      <c r="AF1" s="684"/>
      <c r="AG1" s="684"/>
      <c r="AH1" s="684"/>
      <c r="AI1" s="682" t="s">
        <v>1447</v>
      </c>
      <c r="AK1" s="448" t="str">
        <f>'Danh mục'!$D$3</f>
        <v>ABC JSC</v>
      </c>
      <c r="AL1" s="445"/>
      <c r="AM1" s="445"/>
      <c r="AN1" s="445"/>
      <c r="AO1" s="445"/>
      <c r="AP1" s="445"/>
      <c r="AQ1" s="445"/>
      <c r="AR1" s="445"/>
      <c r="AS1" s="445"/>
      <c r="AT1" s="445"/>
      <c r="AU1" s="445"/>
      <c r="AV1" s="445"/>
      <c r="AW1" s="445"/>
      <c r="AX1" s="445"/>
      <c r="AY1" s="445"/>
      <c r="AZ1" s="445"/>
      <c r="BA1" s="445"/>
      <c r="BB1" s="445"/>
      <c r="BC1" s="445"/>
      <c r="BD1" s="445"/>
      <c r="BE1" s="446"/>
      <c r="BF1" s="446"/>
      <c r="BG1" s="446"/>
      <c r="BH1" s="446"/>
      <c r="BI1" s="446"/>
      <c r="BJ1" s="446"/>
      <c r="BK1" s="446"/>
      <c r="BL1" s="446"/>
      <c r="BM1" s="446"/>
      <c r="BN1" s="446"/>
      <c r="BO1" s="446"/>
      <c r="BP1" s="446"/>
      <c r="BQ1" s="446"/>
      <c r="BR1" s="446"/>
      <c r="BS1" s="449" t="s">
        <v>555</v>
      </c>
      <c r="BT1" s="450"/>
      <c r="BU1" s="451"/>
      <c r="BV1" s="452"/>
      <c r="BW1" s="453"/>
    </row>
    <row r="2" spans="1:75" s="447" customFormat="1" ht="12.75" customHeight="1">
      <c r="A2" s="745" t="str">
        <f>'Danh mục'!B4</f>
        <v>Địa chỉ: Lô số 55 đường N2 cụm CN An Xá, tp Nam Định, tỉnh Nam Định</v>
      </c>
      <c r="B2" s="746"/>
      <c r="C2" s="747"/>
      <c r="D2" s="747"/>
      <c r="E2" s="747"/>
      <c r="F2" s="747"/>
      <c r="G2" s="747"/>
      <c r="H2" s="747"/>
      <c r="I2" s="747"/>
      <c r="J2" s="747"/>
      <c r="K2" s="747"/>
      <c r="L2" s="747"/>
      <c r="M2" s="747"/>
      <c r="N2" s="747"/>
      <c r="O2" s="747"/>
      <c r="P2" s="747"/>
      <c r="Q2" s="747"/>
      <c r="R2" s="747"/>
      <c r="S2" s="747"/>
      <c r="T2" s="747"/>
      <c r="V2" s="838"/>
      <c r="W2" s="838"/>
      <c r="X2" s="847"/>
      <c r="Y2" s="847"/>
      <c r="Z2" s="847"/>
      <c r="AA2" s="847"/>
      <c r="AB2" s="847"/>
      <c r="AC2" s="847"/>
      <c r="AD2" s="745"/>
      <c r="AE2" s="847"/>
      <c r="AF2" s="847"/>
      <c r="AG2" s="847"/>
      <c r="AH2" s="847"/>
      <c r="AI2" s="848" t="str">
        <f>'Danh mục'!B5</f>
        <v>Cho kỳ kế toán từ ngày 01/01/2014 đến ngày 30/06/2014</v>
      </c>
      <c r="AJ2" s="644"/>
      <c r="AK2" s="454" t="str">
        <f>'Danh mục'!$D$4</f>
        <v>XYZ street, Hanoi</v>
      </c>
      <c r="AL2" s="445"/>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55" t="str">
        <f>'Danh mục'!$D$5</f>
        <v>for the fiscal year ended 31 December 2008</v>
      </c>
      <c r="BT2" s="456"/>
      <c r="BU2" s="451"/>
      <c r="BV2" s="451"/>
      <c r="BW2" s="457"/>
    </row>
    <row r="3" spans="1:75" s="447" customFormat="1" ht="3" customHeight="1">
      <c r="A3" s="458"/>
      <c r="B3" s="458"/>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K3" s="458"/>
      <c r="AL3" s="458"/>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46"/>
      <c r="BU3" s="460"/>
      <c r="BV3" s="460"/>
      <c r="BW3" s="446"/>
    </row>
    <row r="4" spans="1:75" s="447" customFormat="1" ht="9.75" customHeight="1">
      <c r="A4" s="445"/>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K4" s="445"/>
      <c r="AL4" s="445"/>
      <c r="AM4" s="446"/>
      <c r="AN4" s="446"/>
      <c r="AO4" s="446"/>
      <c r="AP4" s="446"/>
      <c r="AQ4" s="446"/>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60"/>
      <c r="BV4" s="460"/>
      <c r="BW4" s="446"/>
    </row>
    <row r="5" spans="1:75" s="447" customFormat="1" ht="27.75" customHeight="1">
      <c r="A5" s="445" t="s">
        <v>1286</v>
      </c>
      <c r="B5" s="445"/>
      <c r="C5" s="1408" t="s">
        <v>1383</v>
      </c>
      <c r="D5" s="1408"/>
      <c r="E5" s="1408"/>
      <c r="F5" s="1408"/>
      <c r="G5" s="1408"/>
      <c r="H5" s="1408"/>
      <c r="I5" s="1408"/>
      <c r="J5" s="1408"/>
      <c r="K5" s="1408"/>
      <c r="L5" s="1408"/>
      <c r="M5" s="1408"/>
      <c r="N5" s="1408"/>
      <c r="O5" s="1408"/>
      <c r="P5" s="1408"/>
      <c r="Q5" s="1408"/>
      <c r="R5" s="1408"/>
      <c r="S5" s="1408"/>
      <c r="T5" s="1408"/>
      <c r="U5" s="1408"/>
      <c r="V5" s="1408"/>
      <c r="W5" s="1408"/>
      <c r="X5" s="1408"/>
      <c r="Y5" s="1408"/>
      <c r="Z5" s="1408"/>
      <c r="AA5" s="1408"/>
      <c r="AB5" s="1408"/>
      <c r="AC5" s="1408"/>
      <c r="AD5" s="1408"/>
      <c r="AE5" s="1408"/>
      <c r="AF5" s="1408"/>
      <c r="AG5" s="1408"/>
      <c r="AH5" s="1408"/>
      <c r="AI5" s="1408"/>
      <c r="AK5" s="445"/>
      <c r="AL5" s="445"/>
      <c r="AM5" s="446"/>
      <c r="AN5" s="446"/>
      <c r="AO5" s="446"/>
      <c r="AP5" s="446"/>
      <c r="AQ5" s="446"/>
      <c r="AR5" s="446"/>
      <c r="AS5" s="446"/>
      <c r="AT5" s="446"/>
      <c r="AU5" s="446"/>
      <c r="AV5" s="446"/>
      <c r="AW5" s="446"/>
      <c r="AX5" s="446"/>
      <c r="AY5" s="446"/>
      <c r="AZ5" s="446"/>
      <c r="BA5" s="446"/>
      <c r="BB5" s="446"/>
      <c r="BC5" s="446"/>
      <c r="BD5" s="446"/>
      <c r="BE5" s="446"/>
      <c r="BF5" s="446"/>
      <c r="BG5" s="446"/>
      <c r="BH5" s="446"/>
      <c r="BI5" s="446"/>
      <c r="BJ5" s="446"/>
      <c r="BK5" s="446"/>
      <c r="BL5" s="446"/>
      <c r="BM5" s="446"/>
      <c r="BN5" s="446"/>
      <c r="BO5" s="446"/>
      <c r="BP5" s="446"/>
      <c r="BQ5" s="446"/>
      <c r="BR5" s="446"/>
      <c r="BS5" s="446"/>
      <c r="BT5" s="446"/>
      <c r="BU5" s="460"/>
      <c r="BV5" s="460"/>
      <c r="BW5" s="446"/>
    </row>
    <row r="6" spans="1:75" s="447" customFormat="1" ht="6.75" customHeight="1">
      <c r="A6" s="445"/>
      <c r="B6" s="445"/>
      <c r="C6" s="445"/>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K6" s="445"/>
      <c r="AL6" s="445"/>
      <c r="AM6" s="446"/>
      <c r="AN6" s="446"/>
      <c r="AO6" s="446"/>
      <c r="AP6" s="446"/>
      <c r="AQ6" s="446"/>
      <c r="AR6" s="446"/>
      <c r="AS6" s="446"/>
      <c r="AT6" s="446"/>
      <c r="AU6" s="446"/>
      <c r="AV6" s="446"/>
      <c r="AW6" s="446"/>
      <c r="AX6" s="446"/>
      <c r="AY6" s="446"/>
      <c r="AZ6" s="446"/>
      <c r="BA6" s="446"/>
      <c r="BB6" s="446"/>
      <c r="BC6" s="446"/>
      <c r="BD6" s="446"/>
      <c r="BE6" s="446"/>
      <c r="BF6" s="446"/>
      <c r="BG6" s="446"/>
      <c r="BH6" s="446"/>
      <c r="BI6" s="446"/>
      <c r="BJ6" s="446"/>
      <c r="BK6" s="446"/>
      <c r="BL6" s="446"/>
      <c r="BM6" s="446"/>
      <c r="BN6" s="446"/>
      <c r="BO6" s="446"/>
      <c r="BP6" s="446"/>
      <c r="BQ6" s="446"/>
      <c r="BR6" s="446"/>
      <c r="BS6" s="446"/>
      <c r="BT6" s="446"/>
      <c r="BU6" s="460"/>
      <c r="BV6" s="460"/>
      <c r="BW6" s="446"/>
    </row>
    <row r="7" spans="1:75" s="569" customFormat="1" ht="15">
      <c r="A7" s="142">
        <v>1</v>
      </c>
      <c r="B7" s="142"/>
      <c r="C7" s="142" t="s">
        <v>1287</v>
      </c>
      <c r="D7" s="142"/>
      <c r="E7" s="142"/>
      <c r="F7" s="142"/>
      <c r="G7" s="142"/>
      <c r="H7" s="142"/>
      <c r="I7" s="142"/>
      <c r="J7" s="142"/>
      <c r="K7" s="142"/>
      <c r="L7" s="142"/>
      <c r="M7" s="142"/>
      <c r="N7" s="142"/>
      <c r="O7" s="142"/>
      <c r="P7" s="142"/>
      <c r="Q7" s="142"/>
      <c r="R7" s="142"/>
      <c r="S7" s="142"/>
      <c r="T7" s="142"/>
      <c r="U7" s="582"/>
      <c r="V7" s="582"/>
      <c r="W7" s="582"/>
      <c r="X7" s="582"/>
      <c r="Y7" s="582"/>
      <c r="Z7" s="582"/>
      <c r="AA7" s="582"/>
      <c r="AB7" s="582"/>
      <c r="AC7" s="582"/>
      <c r="AD7" s="582"/>
      <c r="AE7" s="582"/>
      <c r="AF7" s="582"/>
      <c r="AG7" s="582"/>
      <c r="AH7" s="582"/>
      <c r="AI7" s="582"/>
      <c r="AK7" s="50">
        <v>1</v>
      </c>
      <c r="AL7" s="50" t="s">
        <v>1254</v>
      </c>
      <c r="AM7" s="142" t="s">
        <v>769</v>
      </c>
      <c r="AN7" s="142"/>
      <c r="AO7" s="142"/>
      <c r="AP7" s="142"/>
      <c r="AQ7" s="142"/>
      <c r="AR7" s="142"/>
      <c r="AS7" s="142"/>
      <c r="AT7" s="142"/>
      <c r="AU7" s="142"/>
      <c r="AV7" s="142"/>
      <c r="AW7" s="142"/>
      <c r="AX7" s="142"/>
      <c r="AY7" s="142"/>
      <c r="AZ7" s="142"/>
      <c r="BA7" s="142"/>
      <c r="BB7" s="142"/>
      <c r="BC7" s="142"/>
      <c r="BD7" s="142"/>
      <c r="BE7" s="582"/>
      <c r="BF7" s="582"/>
      <c r="BG7" s="582"/>
      <c r="BH7" s="582"/>
      <c r="BI7" s="582"/>
      <c r="BJ7" s="582"/>
      <c r="BK7" s="582"/>
      <c r="BL7" s="582"/>
      <c r="BM7" s="582"/>
      <c r="BN7" s="582"/>
      <c r="BO7" s="582"/>
      <c r="BP7" s="582"/>
      <c r="BQ7" s="582"/>
      <c r="BR7" s="582"/>
      <c r="BS7" s="582"/>
      <c r="BT7" s="582"/>
      <c r="BU7" s="605"/>
      <c r="BV7" s="605"/>
      <c r="BW7" s="582"/>
    </row>
    <row r="8" spans="1:75" s="569" customFormat="1" ht="15">
      <c r="A8" s="50"/>
      <c r="B8" s="50"/>
      <c r="C8" s="585"/>
      <c r="D8" s="585"/>
      <c r="E8" s="585"/>
      <c r="F8" s="585"/>
      <c r="G8" s="585"/>
      <c r="H8" s="585"/>
      <c r="I8" s="585"/>
      <c r="J8" s="585"/>
      <c r="K8" s="585"/>
      <c r="L8" s="585"/>
      <c r="M8" s="585"/>
      <c r="N8" s="585"/>
      <c r="O8" s="585"/>
      <c r="P8" s="585"/>
      <c r="Q8" s="585"/>
      <c r="R8" s="585"/>
      <c r="S8" s="585"/>
      <c r="T8" s="585"/>
      <c r="U8" s="582"/>
      <c r="V8" s="582"/>
      <c r="W8" s="1210" t="str">
        <f>'Danh mục'!$B$17</f>
        <v>Số cuối kỳ</v>
      </c>
      <c r="X8" s="1210"/>
      <c r="Y8" s="1210"/>
      <c r="Z8" s="1210"/>
      <c r="AA8" s="1210"/>
      <c r="AB8" s="1210"/>
      <c r="AC8" s="587"/>
      <c r="AD8" s="1210" t="str">
        <f>'Danh mục'!$B$19</f>
        <v>Số đầu năm</v>
      </c>
      <c r="AE8" s="1210"/>
      <c r="AF8" s="1210"/>
      <c r="AG8" s="1210"/>
      <c r="AH8" s="1210"/>
      <c r="AI8" s="1210"/>
      <c r="AK8" s="50"/>
      <c r="AL8" s="50"/>
      <c r="AM8" s="585"/>
      <c r="AN8" s="585"/>
      <c r="AO8" s="585"/>
      <c r="AP8" s="585"/>
      <c r="AQ8" s="585"/>
      <c r="AR8" s="585"/>
      <c r="AS8" s="585"/>
      <c r="AT8" s="585"/>
      <c r="AU8" s="585"/>
      <c r="AV8" s="585"/>
      <c r="AW8" s="585"/>
      <c r="AX8" s="585"/>
      <c r="AY8" s="585"/>
      <c r="AZ8" s="585"/>
      <c r="BA8" s="585"/>
      <c r="BB8" s="585"/>
      <c r="BC8" s="585"/>
      <c r="BD8" s="585"/>
      <c r="BE8" s="582"/>
      <c r="BF8" s="582"/>
      <c r="BG8" s="1294" t="s">
        <v>498</v>
      </c>
      <c r="BH8" s="1294"/>
      <c r="BI8" s="1294"/>
      <c r="BJ8" s="1294"/>
      <c r="BK8" s="1294"/>
      <c r="BL8" s="1294"/>
      <c r="BM8" s="582"/>
      <c r="BN8" s="1294" t="s">
        <v>499</v>
      </c>
      <c r="BO8" s="1294"/>
      <c r="BP8" s="1294"/>
      <c r="BQ8" s="1294"/>
      <c r="BR8" s="1294"/>
      <c r="BS8" s="1294"/>
      <c r="BT8" s="606"/>
      <c r="BU8" s="605"/>
      <c r="BV8" s="605"/>
      <c r="BW8" s="582"/>
    </row>
    <row r="9" spans="1:75" s="569" customFormat="1" ht="15">
      <c r="A9" s="50"/>
      <c r="B9" s="50"/>
      <c r="C9" s="585"/>
      <c r="D9" s="585"/>
      <c r="E9" s="585"/>
      <c r="F9" s="585"/>
      <c r="G9" s="585"/>
      <c r="H9" s="585"/>
      <c r="I9" s="585"/>
      <c r="J9" s="585"/>
      <c r="K9" s="585"/>
      <c r="L9" s="585"/>
      <c r="M9" s="585"/>
      <c r="N9" s="585"/>
      <c r="O9" s="585"/>
      <c r="P9" s="585"/>
      <c r="Q9" s="585"/>
      <c r="R9" s="585"/>
      <c r="S9" s="585"/>
      <c r="T9" s="585"/>
      <c r="U9" s="582"/>
      <c r="V9" s="582"/>
      <c r="W9" s="765"/>
      <c r="X9" s="765"/>
      <c r="Y9" s="765"/>
      <c r="Z9" s="765"/>
      <c r="AA9" s="765"/>
      <c r="AB9" s="766" t="s">
        <v>1213</v>
      </c>
      <c r="AC9" s="564"/>
      <c r="AD9" s="1262" t="s">
        <v>1213</v>
      </c>
      <c r="AE9" s="1262"/>
      <c r="AF9" s="1262"/>
      <c r="AG9" s="1262"/>
      <c r="AH9" s="1262"/>
      <c r="AI9" s="1262"/>
      <c r="AK9" s="50"/>
      <c r="AL9" s="50"/>
      <c r="AM9" s="585"/>
      <c r="AN9" s="585"/>
      <c r="AO9" s="585"/>
      <c r="AP9" s="585"/>
      <c r="AQ9" s="585"/>
      <c r="AR9" s="585"/>
      <c r="AS9" s="585"/>
      <c r="AT9" s="585"/>
      <c r="AU9" s="585"/>
      <c r="AV9" s="585"/>
      <c r="AW9" s="585"/>
      <c r="AX9" s="585"/>
      <c r="AY9" s="585"/>
      <c r="AZ9" s="585"/>
      <c r="BA9" s="585"/>
      <c r="BB9" s="585"/>
      <c r="BC9" s="585"/>
      <c r="BD9" s="585"/>
      <c r="BE9" s="582"/>
      <c r="BF9" s="582"/>
      <c r="BG9" s="606"/>
      <c r="BH9" s="606"/>
      <c r="BI9" s="606"/>
      <c r="BJ9" s="606"/>
      <c r="BK9" s="606"/>
      <c r="BL9" s="606"/>
      <c r="BM9" s="582"/>
      <c r="BN9" s="606"/>
      <c r="BO9" s="606"/>
      <c r="BP9" s="606"/>
      <c r="BQ9" s="606"/>
      <c r="BR9" s="606"/>
      <c r="BS9" s="606"/>
      <c r="BT9" s="606"/>
      <c r="BU9" s="605"/>
      <c r="BV9" s="605"/>
      <c r="BW9" s="582"/>
    </row>
    <row r="10" spans="1:75" s="569" customFormat="1" ht="15">
      <c r="A10" s="50"/>
      <c r="B10" s="50"/>
      <c r="C10" s="224" t="s">
        <v>1203</v>
      </c>
      <c r="D10" s="50"/>
      <c r="E10" s="50"/>
      <c r="F10" s="50"/>
      <c r="G10" s="50"/>
      <c r="H10" s="50"/>
      <c r="I10" s="50"/>
      <c r="J10" s="50"/>
      <c r="K10" s="50"/>
      <c r="L10" s="50"/>
      <c r="M10" s="50"/>
      <c r="N10" s="50"/>
      <c r="O10" s="50"/>
      <c r="P10" s="50"/>
      <c r="Q10" s="50"/>
      <c r="R10" s="50"/>
      <c r="S10" s="50"/>
      <c r="T10" s="50"/>
      <c r="U10" s="582"/>
      <c r="V10" s="582"/>
      <c r="W10" s="1208">
        <f>'Tổng hợp'!F14</f>
        <v>102724004</v>
      </c>
      <c r="X10" s="1208"/>
      <c r="Y10" s="1208"/>
      <c r="Z10" s="1208"/>
      <c r="AA10" s="1208"/>
      <c r="AB10" s="1208"/>
      <c r="AC10" s="574"/>
      <c r="AD10" s="1208">
        <f>'Tổng hợp'!J14</f>
        <v>96810053</v>
      </c>
      <c r="AE10" s="1208"/>
      <c r="AF10" s="1208"/>
      <c r="AG10" s="1208"/>
      <c r="AH10" s="1208"/>
      <c r="AI10" s="1208"/>
      <c r="AK10" s="50"/>
      <c r="AL10" s="50"/>
      <c r="AM10" s="224" t="s">
        <v>770</v>
      </c>
      <c r="AN10" s="50"/>
      <c r="AO10" s="50"/>
      <c r="AP10" s="50"/>
      <c r="AQ10" s="50"/>
      <c r="AR10" s="50"/>
      <c r="AS10" s="50"/>
      <c r="AT10" s="50"/>
      <c r="AU10" s="50"/>
      <c r="AV10" s="50"/>
      <c r="AW10" s="50"/>
      <c r="AX10" s="50"/>
      <c r="AY10" s="50"/>
      <c r="AZ10" s="50"/>
      <c r="BA10" s="50"/>
      <c r="BB10" s="50"/>
      <c r="BC10" s="50"/>
      <c r="BD10" s="50"/>
      <c r="BE10" s="582"/>
      <c r="BF10" s="582"/>
      <c r="BG10" s="1295"/>
      <c r="BH10" s="1295"/>
      <c r="BI10" s="1295"/>
      <c r="BJ10" s="1295"/>
      <c r="BK10" s="1295"/>
      <c r="BL10" s="1295"/>
      <c r="BM10" s="582"/>
      <c r="BN10" s="1295"/>
      <c r="BO10" s="1295"/>
      <c r="BP10" s="1295"/>
      <c r="BQ10" s="1295"/>
      <c r="BR10" s="1295"/>
      <c r="BS10" s="1295"/>
      <c r="BT10" s="583"/>
      <c r="BU10" s="605"/>
      <c r="BV10" s="605"/>
      <c r="BW10" s="582"/>
    </row>
    <row r="11" spans="1:75" s="569" customFormat="1" ht="15">
      <c r="A11" s="50"/>
      <c r="B11" s="50"/>
      <c r="C11" s="224" t="s">
        <v>132</v>
      </c>
      <c r="D11" s="50"/>
      <c r="E11" s="50"/>
      <c r="F11" s="50"/>
      <c r="G11" s="50"/>
      <c r="H11" s="50"/>
      <c r="I11" s="50"/>
      <c r="J11" s="50"/>
      <c r="K11" s="50"/>
      <c r="L11" s="50"/>
      <c r="M11" s="50"/>
      <c r="N11" s="50"/>
      <c r="O11" s="50"/>
      <c r="P11" s="50"/>
      <c r="Q11" s="50"/>
      <c r="R11" s="50"/>
      <c r="S11" s="50"/>
      <c r="T11" s="50"/>
      <c r="U11" s="582"/>
      <c r="V11" s="582"/>
      <c r="W11" s="1206">
        <f>'Tổng hợp'!F15</f>
        <v>705171450</v>
      </c>
      <c r="X11" s="1206"/>
      <c r="Y11" s="1206"/>
      <c r="Z11" s="1206"/>
      <c r="AA11" s="1206"/>
      <c r="AB11" s="1206"/>
      <c r="AC11" s="592"/>
      <c r="AD11" s="1206">
        <f>'Tổng hợp'!J15</f>
        <v>3173938555</v>
      </c>
      <c r="AE11" s="1206"/>
      <c r="AF11" s="1206"/>
      <c r="AG11" s="1206"/>
      <c r="AH11" s="1206"/>
      <c r="AI11" s="1206"/>
      <c r="AK11" s="50"/>
      <c r="AL11" s="50"/>
      <c r="AM11" s="224" t="s">
        <v>771</v>
      </c>
      <c r="AN11" s="50"/>
      <c r="AO11" s="50"/>
      <c r="AP11" s="50"/>
      <c r="AQ11" s="50"/>
      <c r="AR11" s="50"/>
      <c r="AS11" s="50"/>
      <c r="AT11" s="50"/>
      <c r="AU11" s="50"/>
      <c r="AV11" s="50"/>
      <c r="AW11" s="50"/>
      <c r="AX11" s="50"/>
      <c r="AY11" s="50"/>
      <c r="AZ11" s="50"/>
      <c r="BA11" s="50"/>
      <c r="BB11" s="50"/>
      <c r="BC11" s="50"/>
      <c r="BD11" s="50"/>
      <c r="BE11" s="582"/>
      <c r="BF11" s="582"/>
      <c r="BG11" s="1241" t="e">
        <f>SUBTOTAL(9,#REF!)</f>
        <v>#REF!</v>
      </c>
      <c r="BH11" s="1241"/>
      <c r="BI11" s="1241"/>
      <c r="BJ11" s="1241"/>
      <c r="BK11" s="1241"/>
      <c r="BL11" s="1241"/>
      <c r="BM11" s="582"/>
      <c r="BN11" s="1241" t="e">
        <f>SUBTOTAL(9,#REF!)</f>
        <v>#REF!</v>
      </c>
      <c r="BO11" s="1241"/>
      <c r="BP11" s="1241"/>
      <c r="BQ11" s="1241"/>
      <c r="BR11" s="1241"/>
      <c r="BS11" s="1241"/>
      <c r="BT11" s="607"/>
      <c r="BU11" s="605"/>
      <c r="BV11" s="605"/>
      <c r="BW11" s="582"/>
    </row>
    <row r="12" spans="1:75" s="569" customFormat="1" ht="15" hidden="1">
      <c r="A12" s="50"/>
      <c r="B12" s="50"/>
      <c r="C12" s="582" t="s">
        <v>1158</v>
      </c>
      <c r="D12" s="582"/>
      <c r="E12" s="582"/>
      <c r="F12" s="582"/>
      <c r="G12" s="582"/>
      <c r="H12" s="582"/>
      <c r="I12" s="582"/>
      <c r="J12" s="582"/>
      <c r="K12" s="582"/>
      <c r="L12" s="582"/>
      <c r="M12" s="582"/>
      <c r="N12" s="582"/>
      <c r="O12" s="582"/>
      <c r="P12" s="582"/>
      <c r="Q12" s="582"/>
      <c r="R12" s="582"/>
      <c r="S12" s="582"/>
      <c r="T12" s="582"/>
      <c r="U12" s="582"/>
      <c r="V12" s="582"/>
      <c r="W12" s="1206">
        <f>'Tổng hợp'!F16</f>
        <v>0</v>
      </c>
      <c r="X12" s="1206"/>
      <c r="Y12" s="1206"/>
      <c r="Z12" s="1206"/>
      <c r="AA12" s="1206"/>
      <c r="AB12" s="1206"/>
      <c r="AC12" s="592"/>
      <c r="AD12" s="1206">
        <f>'Tổng hợp'!J16</f>
        <v>0</v>
      </c>
      <c r="AE12" s="1206"/>
      <c r="AF12" s="1206"/>
      <c r="AG12" s="1206"/>
      <c r="AH12" s="1206"/>
      <c r="AI12" s="1206"/>
      <c r="AK12" s="50"/>
      <c r="AL12" s="50"/>
      <c r="AM12" s="582" t="s">
        <v>772</v>
      </c>
      <c r="AN12" s="582"/>
      <c r="AO12" s="582"/>
      <c r="AP12" s="582"/>
      <c r="AQ12" s="582"/>
      <c r="AR12" s="582"/>
      <c r="AS12" s="582"/>
      <c r="AT12" s="582"/>
      <c r="AU12" s="582"/>
      <c r="AV12" s="582"/>
      <c r="AW12" s="582"/>
      <c r="AX12" s="582"/>
      <c r="AY12" s="582"/>
      <c r="AZ12" s="582"/>
      <c r="BA12" s="582"/>
      <c r="BB12" s="582"/>
      <c r="BC12" s="582"/>
      <c r="BD12" s="582"/>
      <c r="BE12" s="582"/>
      <c r="BF12" s="582"/>
      <c r="BG12" s="1241"/>
      <c r="BH12" s="1241"/>
      <c r="BI12" s="1241"/>
      <c r="BJ12" s="1241"/>
      <c r="BK12" s="1241"/>
      <c r="BL12" s="1241"/>
      <c r="BM12" s="582"/>
      <c r="BN12" s="1241"/>
      <c r="BO12" s="1241"/>
      <c r="BP12" s="1241"/>
      <c r="BQ12" s="1241"/>
      <c r="BR12" s="1241"/>
      <c r="BS12" s="1241"/>
      <c r="BT12" s="607"/>
      <c r="BU12" s="605"/>
      <c r="BV12" s="605"/>
      <c r="BW12" s="582"/>
    </row>
    <row r="13" spans="1:75" s="569" customFormat="1" ht="15.75" thickBot="1">
      <c r="A13" s="50"/>
      <c r="B13" s="50"/>
      <c r="D13" s="50"/>
      <c r="E13" s="50"/>
      <c r="F13" s="50"/>
      <c r="G13" s="50"/>
      <c r="H13" s="50"/>
      <c r="I13" s="50"/>
      <c r="J13" s="50" t="s">
        <v>113</v>
      </c>
      <c r="L13" s="50"/>
      <c r="M13" s="50"/>
      <c r="N13" s="50"/>
      <c r="O13" s="50"/>
      <c r="P13" s="50"/>
      <c r="Q13" s="50"/>
      <c r="R13" s="50"/>
      <c r="S13" s="50"/>
      <c r="T13" s="50"/>
      <c r="U13" s="582"/>
      <c r="V13" s="582"/>
      <c r="W13" s="1205">
        <f>SUBTOTAL(9,W10:AB12)</f>
        <v>807895454</v>
      </c>
      <c r="X13" s="1205"/>
      <c r="Y13" s="1205"/>
      <c r="Z13" s="1205"/>
      <c r="AA13" s="1205"/>
      <c r="AB13" s="1205"/>
      <c r="AC13" s="592"/>
      <c r="AD13" s="1205">
        <f>AD10+AD11</f>
        <v>3270748608</v>
      </c>
      <c r="AE13" s="1205"/>
      <c r="AF13" s="1205"/>
      <c r="AG13" s="1205"/>
      <c r="AH13" s="1205"/>
      <c r="AI13" s="1205"/>
      <c r="AK13" s="50"/>
      <c r="AL13" s="50"/>
      <c r="AM13" s="50" t="s">
        <v>773</v>
      </c>
      <c r="AN13" s="50"/>
      <c r="AO13" s="50"/>
      <c r="AP13" s="50"/>
      <c r="AQ13" s="50"/>
      <c r="AR13" s="50"/>
      <c r="AS13" s="50"/>
      <c r="AT13" s="50"/>
      <c r="AU13" s="50"/>
      <c r="AV13" s="50"/>
      <c r="AW13" s="50"/>
      <c r="AX13" s="50"/>
      <c r="AY13" s="50"/>
      <c r="AZ13" s="50"/>
      <c r="BA13" s="50"/>
      <c r="BB13" s="50"/>
      <c r="BC13" s="50"/>
      <c r="BD13" s="50"/>
      <c r="BE13" s="582"/>
      <c r="BF13" s="582"/>
      <c r="BG13" s="1291">
        <f>SUBTOTAL(9,BG10:BL12)</f>
        <v>0</v>
      </c>
      <c r="BH13" s="1291"/>
      <c r="BI13" s="1291"/>
      <c r="BJ13" s="1291"/>
      <c r="BK13" s="1291"/>
      <c r="BL13" s="1291"/>
      <c r="BM13" s="582"/>
      <c r="BN13" s="1291">
        <f>SUBTOTAL(9,BN10:BS12)</f>
        <v>0</v>
      </c>
      <c r="BO13" s="1291"/>
      <c r="BP13" s="1291"/>
      <c r="BQ13" s="1291"/>
      <c r="BR13" s="1291"/>
      <c r="BS13" s="1291"/>
      <c r="BT13" s="608"/>
      <c r="BU13" s="777" t="s">
        <v>1357</v>
      </c>
      <c r="BV13" s="777">
        <f>AD13-'Tổng hợp'!J13</f>
        <v>0</v>
      </c>
      <c r="BW13" s="582"/>
    </row>
    <row r="14" spans="1:75" s="569" customFormat="1" ht="15.75" thickTop="1">
      <c r="A14" s="50"/>
      <c r="B14" s="50"/>
      <c r="D14" s="50"/>
      <c r="E14" s="50"/>
      <c r="F14" s="50"/>
      <c r="G14" s="50"/>
      <c r="H14" s="50"/>
      <c r="I14" s="50"/>
      <c r="J14" s="50"/>
      <c r="L14" s="50"/>
      <c r="M14" s="50"/>
      <c r="N14" s="50"/>
      <c r="O14" s="50"/>
      <c r="P14" s="50"/>
      <c r="Q14" s="50"/>
      <c r="R14" s="50"/>
      <c r="S14" s="50"/>
      <c r="T14" s="50"/>
      <c r="U14" s="582"/>
      <c r="V14" s="582"/>
      <c r="W14" s="573"/>
      <c r="X14" s="573"/>
      <c r="Y14" s="573"/>
      <c r="Z14" s="573"/>
      <c r="AA14" s="573"/>
      <c r="AB14" s="573"/>
      <c r="AC14" s="592"/>
      <c r="AD14" s="573"/>
      <c r="AE14" s="573"/>
      <c r="AF14" s="573"/>
      <c r="AG14" s="573"/>
      <c r="AH14" s="573"/>
      <c r="AI14" s="573"/>
      <c r="AK14" s="50"/>
      <c r="AL14" s="50"/>
      <c r="AM14" s="50"/>
      <c r="AN14" s="50"/>
      <c r="AO14" s="50"/>
      <c r="AP14" s="50"/>
      <c r="AQ14" s="50"/>
      <c r="AR14" s="50"/>
      <c r="AS14" s="50"/>
      <c r="AT14" s="50"/>
      <c r="AU14" s="50"/>
      <c r="AV14" s="50"/>
      <c r="AW14" s="50"/>
      <c r="AX14" s="50"/>
      <c r="AY14" s="50"/>
      <c r="AZ14" s="50"/>
      <c r="BA14" s="50"/>
      <c r="BB14" s="50"/>
      <c r="BC14" s="50"/>
      <c r="BD14" s="50"/>
      <c r="BE14" s="582"/>
      <c r="BF14" s="582"/>
      <c r="BG14" s="608"/>
      <c r="BH14" s="608"/>
      <c r="BI14" s="608"/>
      <c r="BJ14" s="608"/>
      <c r="BK14" s="608"/>
      <c r="BL14" s="608"/>
      <c r="BM14" s="582"/>
      <c r="BN14" s="608"/>
      <c r="BO14" s="608"/>
      <c r="BP14" s="608"/>
      <c r="BQ14" s="608"/>
      <c r="BR14" s="608"/>
      <c r="BS14" s="608"/>
      <c r="BT14" s="608"/>
      <c r="BU14" s="777"/>
      <c r="BV14" s="777"/>
      <c r="BW14" s="582"/>
    </row>
    <row r="15" spans="1:75" s="569" customFormat="1" ht="15">
      <c r="A15" s="50">
        <v>2</v>
      </c>
      <c r="B15" s="50" t="s">
        <v>1254</v>
      </c>
      <c r="C15" s="142" t="s">
        <v>1288</v>
      </c>
      <c r="D15" s="142"/>
      <c r="E15" s="142"/>
      <c r="F15" s="142"/>
      <c r="G15" s="142"/>
      <c r="H15" s="142"/>
      <c r="I15" s="142"/>
      <c r="J15" s="142"/>
      <c r="K15" s="142"/>
      <c r="L15" s="142"/>
      <c r="M15" s="142"/>
      <c r="N15" s="142"/>
      <c r="O15" s="142"/>
      <c r="P15" s="142"/>
      <c r="Q15" s="142"/>
      <c r="R15" s="142"/>
      <c r="S15" s="142"/>
      <c r="T15" s="142"/>
      <c r="U15" s="582"/>
      <c r="V15" s="582"/>
      <c r="W15" s="582"/>
      <c r="X15" s="582"/>
      <c r="Y15" s="582"/>
      <c r="Z15" s="582"/>
      <c r="AA15" s="582"/>
      <c r="AB15" s="582"/>
      <c r="AC15" s="582"/>
      <c r="AD15" s="582"/>
      <c r="AE15" s="582"/>
      <c r="AF15" s="582"/>
      <c r="AG15" s="582"/>
      <c r="AH15" s="582"/>
      <c r="AI15" s="582"/>
      <c r="AK15" s="50">
        <v>2</v>
      </c>
      <c r="AL15" s="50" t="s">
        <v>1254</v>
      </c>
      <c r="AM15" s="142" t="s">
        <v>780</v>
      </c>
      <c r="AN15" s="142"/>
      <c r="AO15" s="142"/>
      <c r="AP15" s="142"/>
      <c r="AQ15" s="142"/>
      <c r="AR15" s="142"/>
      <c r="AS15" s="142"/>
      <c r="AT15" s="142"/>
      <c r="AU15" s="142"/>
      <c r="AV15" s="142"/>
      <c r="AW15" s="142"/>
      <c r="AX15" s="142"/>
      <c r="AY15" s="142"/>
      <c r="AZ15" s="142"/>
      <c r="BA15" s="142"/>
      <c r="BB15" s="142"/>
      <c r="BC15" s="142"/>
      <c r="BD15" s="142"/>
      <c r="BE15" s="582"/>
      <c r="BF15" s="582"/>
      <c r="BG15" s="582"/>
      <c r="BH15" s="582"/>
      <c r="BI15" s="582"/>
      <c r="BJ15" s="582"/>
      <c r="BK15" s="582"/>
      <c r="BL15" s="582"/>
      <c r="BM15" s="582"/>
      <c r="BN15" s="582"/>
      <c r="BO15" s="582"/>
      <c r="BP15" s="582"/>
      <c r="BQ15" s="582"/>
      <c r="BR15" s="582"/>
      <c r="BS15" s="582"/>
      <c r="BT15" s="582"/>
      <c r="BU15" s="605"/>
      <c r="BV15" s="605"/>
      <c r="BW15" s="582"/>
    </row>
    <row r="16" spans="1:75" s="569" customFormat="1" ht="15" hidden="1">
      <c r="A16" s="50"/>
      <c r="B16" s="50"/>
      <c r="C16" s="585"/>
      <c r="D16" s="585"/>
      <c r="E16" s="585"/>
      <c r="F16" s="585"/>
      <c r="G16" s="585"/>
      <c r="H16" s="585"/>
      <c r="I16" s="585"/>
      <c r="J16" s="585"/>
      <c r="K16" s="585"/>
      <c r="L16" s="585"/>
      <c r="M16" s="585"/>
      <c r="N16" s="585"/>
      <c r="O16" s="585"/>
      <c r="P16" s="764"/>
      <c r="Q16" s="764"/>
      <c r="R16" s="764"/>
      <c r="S16" s="764"/>
      <c r="T16" s="764"/>
      <c r="U16" s="764"/>
      <c r="V16" s="582"/>
      <c r="W16" s="1209" t="str">
        <f>'Danh mục'!$B$17</f>
        <v>Số cuối kỳ</v>
      </c>
      <c r="X16" s="1209"/>
      <c r="Y16" s="1209"/>
      <c r="Z16" s="1209"/>
      <c r="AA16" s="1209"/>
      <c r="AB16" s="1209"/>
      <c r="AC16" s="763"/>
      <c r="AD16" s="1210" t="str">
        <f>'Danh mục'!$B$19</f>
        <v>Số đầu năm</v>
      </c>
      <c r="AE16" s="1209"/>
      <c r="AF16" s="1209"/>
      <c r="AG16" s="1209"/>
      <c r="AH16" s="1209"/>
      <c r="AI16" s="1209"/>
      <c r="AK16" s="50"/>
      <c r="AL16" s="50"/>
      <c r="AM16" s="585"/>
      <c r="AN16" s="585"/>
      <c r="AO16" s="585"/>
      <c r="AP16" s="585"/>
      <c r="AQ16" s="585"/>
      <c r="AR16" s="585"/>
      <c r="AS16" s="585"/>
      <c r="AT16" s="585"/>
      <c r="AU16" s="585"/>
      <c r="AV16" s="585"/>
      <c r="AW16" s="585"/>
      <c r="AX16" s="585"/>
      <c r="AY16" s="585"/>
      <c r="AZ16" s="585"/>
      <c r="BA16" s="585"/>
      <c r="BB16" s="585"/>
      <c r="BC16" s="585"/>
      <c r="BD16" s="585"/>
      <c r="BE16" s="582"/>
      <c r="BF16" s="582"/>
      <c r="BG16" s="1294" t="s">
        <v>498</v>
      </c>
      <c r="BH16" s="1294"/>
      <c r="BI16" s="1294"/>
      <c r="BJ16" s="1294"/>
      <c r="BK16" s="1294"/>
      <c r="BL16" s="1294"/>
      <c r="BM16" s="582"/>
      <c r="BN16" s="1294" t="s">
        <v>499</v>
      </c>
      <c r="BO16" s="1294"/>
      <c r="BP16" s="1294"/>
      <c r="BQ16" s="1294"/>
      <c r="BR16" s="1294"/>
      <c r="BS16" s="1294"/>
      <c r="BT16" s="606"/>
      <c r="BU16" s="605"/>
      <c r="BV16" s="605"/>
      <c r="BW16" s="582"/>
    </row>
    <row r="17" spans="1:75" s="569" customFormat="1" ht="15" hidden="1">
      <c r="A17" s="50"/>
      <c r="B17" s="50"/>
      <c r="C17" s="585"/>
      <c r="D17" s="585"/>
      <c r="E17" s="585"/>
      <c r="F17" s="585"/>
      <c r="G17" s="585"/>
      <c r="H17" s="585"/>
      <c r="I17" s="585"/>
      <c r="J17" s="585"/>
      <c r="K17" s="585"/>
      <c r="L17" s="585"/>
      <c r="M17" s="585"/>
      <c r="N17" s="585"/>
      <c r="O17" s="585"/>
      <c r="P17" s="589"/>
      <c r="Q17" s="588"/>
      <c r="R17" s="588"/>
      <c r="T17" s="588"/>
      <c r="U17" s="587"/>
      <c r="V17" s="582"/>
      <c r="W17" s="767"/>
      <c r="X17" s="767"/>
      <c r="Y17" s="767"/>
      <c r="Z17" s="767"/>
      <c r="AA17" s="768"/>
      <c r="AB17" s="769" t="s">
        <v>1268</v>
      </c>
      <c r="AC17" s="588"/>
      <c r="AD17" s="769"/>
      <c r="AE17" s="765"/>
      <c r="AF17" s="766"/>
      <c r="AG17" s="767"/>
      <c r="AH17" s="770" t="s">
        <v>1268</v>
      </c>
      <c r="AI17" s="766"/>
      <c r="AK17" s="50"/>
      <c r="AL17" s="50"/>
      <c r="AM17" s="585"/>
      <c r="AN17" s="585"/>
      <c r="AO17" s="585"/>
      <c r="AP17" s="585"/>
      <c r="AQ17" s="585"/>
      <c r="AR17" s="585"/>
      <c r="AS17" s="585"/>
      <c r="AT17" s="585"/>
      <c r="AU17" s="585"/>
      <c r="AV17" s="585"/>
      <c r="AW17" s="585"/>
      <c r="AX17" s="585"/>
      <c r="AY17" s="585"/>
      <c r="AZ17" s="585"/>
      <c r="BA17" s="585"/>
      <c r="BB17" s="585"/>
      <c r="BC17" s="585"/>
      <c r="BD17" s="585"/>
      <c r="BE17" s="582"/>
      <c r="BF17" s="582"/>
      <c r="BG17" s="606"/>
      <c r="BH17" s="606"/>
      <c r="BI17" s="606"/>
      <c r="BJ17" s="606"/>
      <c r="BK17" s="606"/>
      <c r="BL17" s="606"/>
      <c r="BM17" s="582"/>
      <c r="BN17" s="606"/>
      <c r="BO17" s="606"/>
      <c r="BP17" s="606"/>
      <c r="BQ17" s="606"/>
      <c r="BR17" s="606"/>
      <c r="BS17" s="606"/>
      <c r="BT17" s="606"/>
      <c r="BU17" s="605"/>
      <c r="BV17" s="605"/>
      <c r="BW17" s="582"/>
    </row>
    <row r="18" spans="1:75" s="569" customFormat="1" ht="15" hidden="1">
      <c r="A18" s="50"/>
      <c r="B18" s="50"/>
      <c r="C18" s="582"/>
      <c r="D18" s="585"/>
      <c r="E18" s="585"/>
      <c r="F18" s="585"/>
      <c r="G18" s="585"/>
      <c r="H18" s="585"/>
      <c r="I18" s="585"/>
      <c r="J18" s="585"/>
      <c r="K18" s="585"/>
      <c r="L18" s="585"/>
      <c r="M18" s="585"/>
      <c r="N18" s="585"/>
      <c r="O18" s="582"/>
      <c r="P18" s="582"/>
      <c r="Q18" s="582"/>
      <c r="R18" s="585"/>
      <c r="S18" s="592"/>
      <c r="T18" s="592"/>
      <c r="U18" s="592"/>
      <c r="V18" s="592"/>
      <c r="W18" s="1261"/>
      <c r="X18" s="1261"/>
      <c r="Y18" s="1261"/>
      <c r="Z18" s="1261"/>
      <c r="AA18" s="1261"/>
      <c r="AB18" s="1261"/>
      <c r="AC18" s="613"/>
      <c r="AD18" s="1261"/>
      <c r="AE18" s="1261"/>
      <c r="AF18" s="1261"/>
      <c r="AG18" s="1261"/>
      <c r="AH18" s="1261"/>
      <c r="AI18" s="1261"/>
      <c r="AK18" s="50"/>
      <c r="AL18" s="50"/>
      <c r="AM18" s="585"/>
      <c r="AN18" s="585"/>
      <c r="AO18" s="585"/>
      <c r="AP18" s="585"/>
      <c r="AQ18" s="585"/>
      <c r="AR18" s="585"/>
      <c r="AS18" s="585"/>
      <c r="AT18" s="585"/>
      <c r="AU18" s="585"/>
      <c r="AV18" s="585"/>
      <c r="AW18" s="585"/>
      <c r="AX18" s="585"/>
      <c r="AY18" s="585"/>
      <c r="AZ18" s="585"/>
      <c r="BA18" s="585"/>
      <c r="BB18" s="585"/>
      <c r="BC18" s="585"/>
      <c r="BD18" s="585"/>
      <c r="BE18" s="582"/>
      <c r="BF18" s="582"/>
      <c r="BG18" s="606"/>
      <c r="BH18" s="606"/>
      <c r="BI18" s="606"/>
      <c r="BJ18" s="606"/>
      <c r="BK18" s="606"/>
      <c r="BL18" s="606"/>
      <c r="BM18" s="582"/>
      <c r="BN18" s="606"/>
      <c r="BO18" s="606"/>
      <c r="BP18" s="606"/>
      <c r="BQ18" s="606"/>
      <c r="BR18" s="606"/>
      <c r="BS18" s="606"/>
      <c r="BT18" s="606"/>
      <c r="BU18" s="605"/>
      <c r="BV18" s="605"/>
      <c r="BW18" s="582"/>
    </row>
    <row r="19" spans="1:75" s="569" customFormat="1" ht="15" hidden="1">
      <c r="A19" s="50"/>
      <c r="B19" s="50"/>
      <c r="C19" s="224"/>
      <c r="D19" s="50"/>
      <c r="E19" s="50"/>
      <c r="F19" s="50"/>
      <c r="G19" s="50"/>
      <c r="H19" s="50"/>
      <c r="I19" s="50"/>
      <c r="J19" s="50"/>
      <c r="K19" s="50"/>
      <c r="L19" s="50"/>
      <c r="M19" s="50"/>
      <c r="N19" s="50"/>
      <c r="O19" s="50"/>
      <c r="P19" s="50"/>
      <c r="Q19" s="50"/>
      <c r="R19" s="50"/>
      <c r="S19" s="50"/>
      <c r="T19" s="50"/>
      <c r="U19" s="582"/>
      <c r="V19" s="582"/>
      <c r="W19" s="1260"/>
      <c r="X19" s="1260"/>
      <c r="Y19" s="1260"/>
      <c r="Z19" s="1260"/>
      <c r="AA19" s="1260"/>
      <c r="AB19" s="1260"/>
      <c r="AC19" s="574"/>
      <c r="AD19" s="1260"/>
      <c r="AE19" s="1260"/>
      <c r="AF19" s="1260"/>
      <c r="AG19" s="1260"/>
      <c r="AH19" s="1260"/>
      <c r="AI19" s="1260"/>
      <c r="AK19" s="50"/>
      <c r="AL19" s="50"/>
      <c r="AM19" s="224" t="s">
        <v>781</v>
      </c>
      <c r="AN19" s="50"/>
      <c r="AO19" s="50"/>
      <c r="AP19" s="50"/>
      <c r="AQ19" s="50"/>
      <c r="AR19" s="50"/>
      <c r="AS19" s="50"/>
      <c r="AT19" s="50"/>
      <c r="AU19" s="50"/>
      <c r="AV19" s="50"/>
      <c r="AW19" s="50"/>
      <c r="AX19" s="50"/>
      <c r="AY19" s="50"/>
      <c r="AZ19" s="50"/>
      <c r="BA19" s="50"/>
      <c r="BB19" s="50"/>
      <c r="BC19" s="50"/>
      <c r="BD19" s="50"/>
      <c r="BE19" s="582"/>
      <c r="BF19" s="582"/>
      <c r="BG19" s="1295"/>
      <c r="BH19" s="1295"/>
      <c r="BI19" s="1295"/>
      <c r="BJ19" s="1295"/>
      <c r="BK19" s="1295"/>
      <c r="BL19" s="1295"/>
      <c r="BM19" s="582"/>
      <c r="BN19" s="1295"/>
      <c r="BO19" s="1295"/>
      <c r="BP19" s="1295"/>
      <c r="BQ19" s="1295"/>
      <c r="BR19" s="1295"/>
      <c r="BS19" s="1295"/>
      <c r="BT19" s="583"/>
      <c r="BU19" s="605"/>
      <c r="BV19" s="605"/>
      <c r="BW19" s="582"/>
    </row>
    <row r="20" spans="1:75" s="569" customFormat="1" ht="15" hidden="1">
      <c r="A20" s="50"/>
      <c r="B20" s="50"/>
      <c r="C20" s="224"/>
      <c r="D20" s="50"/>
      <c r="E20" s="50"/>
      <c r="F20" s="50"/>
      <c r="G20" s="50"/>
      <c r="H20" s="50"/>
      <c r="I20" s="50"/>
      <c r="J20" s="50"/>
      <c r="K20" s="50"/>
      <c r="L20" s="50"/>
      <c r="M20" s="50"/>
      <c r="N20" s="50"/>
      <c r="O20" s="50"/>
      <c r="P20" s="50"/>
      <c r="Q20" s="50"/>
      <c r="R20" s="50"/>
      <c r="S20" s="50"/>
      <c r="T20" s="50"/>
      <c r="U20" s="582"/>
      <c r="V20" s="582"/>
      <c r="W20" s="1260"/>
      <c r="X20" s="1260"/>
      <c r="Y20" s="1260"/>
      <c r="Z20" s="1260"/>
      <c r="AA20" s="1260"/>
      <c r="AB20" s="1260"/>
      <c r="AC20" s="574"/>
      <c r="AD20" s="1260"/>
      <c r="AE20" s="1260"/>
      <c r="AF20" s="1260"/>
      <c r="AG20" s="1260"/>
      <c r="AH20" s="1260"/>
      <c r="AI20" s="1260"/>
      <c r="AK20" s="50"/>
      <c r="AL20" s="50"/>
      <c r="AM20" s="224"/>
      <c r="AN20" s="50"/>
      <c r="AO20" s="50"/>
      <c r="AP20" s="50"/>
      <c r="AQ20" s="50"/>
      <c r="AR20" s="50"/>
      <c r="AS20" s="50"/>
      <c r="AT20" s="50"/>
      <c r="AU20" s="50"/>
      <c r="AV20" s="50"/>
      <c r="AW20" s="50"/>
      <c r="AX20" s="50"/>
      <c r="AY20" s="50"/>
      <c r="AZ20" s="50"/>
      <c r="BA20" s="50"/>
      <c r="BB20" s="50"/>
      <c r="BC20" s="50"/>
      <c r="BD20" s="50"/>
      <c r="BE20" s="582"/>
      <c r="BF20" s="582"/>
      <c r="BG20" s="583"/>
      <c r="BH20" s="583"/>
      <c r="BI20" s="583"/>
      <c r="BJ20" s="583"/>
      <c r="BK20" s="583"/>
      <c r="BL20" s="583"/>
      <c r="BM20" s="582"/>
      <c r="BN20" s="583"/>
      <c r="BO20" s="583"/>
      <c r="BP20" s="583"/>
      <c r="BQ20" s="583"/>
      <c r="BR20" s="583"/>
      <c r="BS20" s="583"/>
      <c r="BT20" s="583"/>
      <c r="BU20" s="605"/>
      <c r="BV20" s="605"/>
      <c r="BW20" s="582"/>
    </row>
    <row r="21" spans="1:75" s="569" customFormat="1" ht="15" hidden="1">
      <c r="A21" s="50"/>
      <c r="B21" s="50"/>
      <c r="C21" s="224"/>
      <c r="D21" s="50"/>
      <c r="E21" s="50"/>
      <c r="F21" s="50"/>
      <c r="G21" s="50"/>
      <c r="H21" s="50"/>
      <c r="I21" s="50"/>
      <c r="J21" s="50"/>
      <c r="K21" s="50"/>
      <c r="L21" s="50"/>
      <c r="M21" s="50"/>
      <c r="N21" s="50"/>
      <c r="O21" s="50"/>
      <c r="P21" s="50"/>
      <c r="Q21" s="50"/>
      <c r="R21" s="50"/>
      <c r="S21" s="50"/>
      <c r="T21" s="50"/>
      <c r="U21" s="582"/>
      <c r="V21" s="582"/>
      <c r="W21" s="1260"/>
      <c r="X21" s="1260"/>
      <c r="Y21" s="1260"/>
      <c r="Z21" s="1260"/>
      <c r="AA21" s="1260"/>
      <c r="AB21" s="1260"/>
      <c r="AC21" s="574"/>
      <c r="AD21" s="1260"/>
      <c r="AE21" s="1260"/>
      <c r="AF21" s="1260"/>
      <c r="AG21" s="1260"/>
      <c r="AH21" s="1260"/>
      <c r="AI21" s="1260"/>
      <c r="AK21" s="50"/>
      <c r="AL21" s="50"/>
      <c r="AM21" s="224"/>
      <c r="AN21" s="50"/>
      <c r="AO21" s="50"/>
      <c r="AP21" s="50"/>
      <c r="AQ21" s="50"/>
      <c r="AR21" s="50"/>
      <c r="AS21" s="50"/>
      <c r="AT21" s="50"/>
      <c r="AU21" s="50"/>
      <c r="AV21" s="50"/>
      <c r="AW21" s="50"/>
      <c r="AX21" s="50"/>
      <c r="AY21" s="50"/>
      <c r="AZ21" s="50"/>
      <c r="BA21" s="50"/>
      <c r="BB21" s="50"/>
      <c r="BC21" s="50"/>
      <c r="BD21" s="50"/>
      <c r="BE21" s="582"/>
      <c r="BF21" s="582"/>
      <c r="BG21" s="583"/>
      <c r="BH21" s="583"/>
      <c r="BI21" s="583"/>
      <c r="BJ21" s="583"/>
      <c r="BK21" s="583"/>
      <c r="BL21" s="583"/>
      <c r="BM21" s="582"/>
      <c r="BN21" s="583"/>
      <c r="BO21" s="583"/>
      <c r="BP21" s="583"/>
      <c r="BQ21" s="583"/>
      <c r="BR21" s="583"/>
      <c r="BS21" s="583"/>
      <c r="BT21" s="583"/>
      <c r="BU21" s="605"/>
      <c r="BV21" s="605"/>
      <c r="BW21" s="582"/>
    </row>
    <row r="22" spans="1:75" s="569" customFormat="1" ht="15" hidden="1">
      <c r="A22" s="50"/>
      <c r="B22" s="50"/>
      <c r="C22" s="224"/>
      <c r="D22" s="50"/>
      <c r="E22" s="50"/>
      <c r="F22" s="50"/>
      <c r="G22" s="50"/>
      <c r="H22" s="50"/>
      <c r="I22" s="50"/>
      <c r="J22" s="50"/>
      <c r="K22" s="50"/>
      <c r="L22" s="50"/>
      <c r="M22" s="50"/>
      <c r="N22" s="50"/>
      <c r="O22" s="50"/>
      <c r="P22" s="50"/>
      <c r="Q22" s="50"/>
      <c r="R22" s="50"/>
      <c r="S22" s="50"/>
      <c r="T22" s="50"/>
      <c r="U22" s="582"/>
      <c r="V22" s="582"/>
      <c r="W22" s="1260"/>
      <c r="X22" s="1260"/>
      <c r="Y22" s="1260"/>
      <c r="Z22" s="1260"/>
      <c r="AA22" s="1260"/>
      <c r="AB22" s="1260"/>
      <c r="AC22" s="574"/>
      <c r="AD22" s="1260"/>
      <c r="AE22" s="1260"/>
      <c r="AF22" s="1260"/>
      <c r="AG22" s="1260"/>
      <c r="AH22" s="1260"/>
      <c r="AI22" s="1260"/>
      <c r="AK22" s="50"/>
      <c r="AL22" s="50"/>
      <c r="AM22" s="224"/>
      <c r="AN22" s="50"/>
      <c r="AO22" s="50"/>
      <c r="AP22" s="50"/>
      <c r="AQ22" s="50"/>
      <c r="AR22" s="50"/>
      <c r="AS22" s="50"/>
      <c r="AT22" s="50"/>
      <c r="AU22" s="50"/>
      <c r="AV22" s="50"/>
      <c r="AW22" s="50"/>
      <c r="AX22" s="50"/>
      <c r="AY22" s="50"/>
      <c r="AZ22" s="50"/>
      <c r="BA22" s="50"/>
      <c r="BB22" s="50"/>
      <c r="BC22" s="50"/>
      <c r="BD22" s="50"/>
      <c r="BE22" s="582"/>
      <c r="BF22" s="582"/>
      <c r="BG22" s="583"/>
      <c r="BH22" s="583"/>
      <c r="BI22" s="583"/>
      <c r="BJ22" s="583"/>
      <c r="BK22" s="583"/>
      <c r="BL22" s="583"/>
      <c r="BM22" s="582"/>
      <c r="BN22" s="583"/>
      <c r="BO22" s="583"/>
      <c r="BP22" s="583"/>
      <c r="BQ22" s="583"/>
      <c r="BR22" s="583"/>
      <c r="BS22" s="583"/>
      <c r="BT22" s="583"/>
      <c r="BU22" s="605"/>
      <c r="BV22" s="605"/>
      <c r="BW22" s="582"/>
    </row>
    <row r="23" spans="1:75" s="569" customFormat="1" ht="15" hidden="1">
      <c r="A23" s="50"/>
      <c r="B23" s="50"/>
      <c r="C23" s="224"/>
      <c r="D23" s="50"/>
      <c r="E23" s="50"/>
      <c r="F23" s="50"/>
      <c r="G23" s="50"/>
      <c r="H23" s="50"/>
      <c r="I23" s="50"/>
      <c r="J23" s="50"/>
      <c r="K23" s="50"/>
      <c r="L23" s="50"/>
      <c r="M23" s="50"/>
      <c r="N23" s="50"/>
      <c r="O23" s="50"/>
      <c r="P23" s="50"/>
      <c r="Q23" s="50"/>
      <c r="R23" s="50"/>
      <c r="S23" s="50"/>
      <c r="T23" s="50"/>
      <c r="U23" s="582"/>
      <c r="V23" s="582"/>
      <c r="W23" s="1260"/>
      <c r="X23" s="1260"/>
      <c r="Y23" s="1260"/>
      <c r="Z23" s="1260"/>
      <c r="AA23" s="1260"/>
      <c r="AB23" s="1260"/>
      <c r="AC23" s="574"/>
      <c r="AD23" s="1260"/>
      <c r="AE23" s="1260"/>
      <c r="AF23" s="1260"/>
      <c r="AG23" s="1260"/>
      <c r="AH23" s="1260"/>
      <c r="AI23" s="1260"/>
      <c r="AK23" s="50"/>
      <c r="AL23" s="50"/>
      <c r="AM23" s="224"/>
      <c r="AN23" s="50"/>
      <c r="AO23" s="50"/>
      <c r="AP23" s="50"/>
      <c r="AQ23" s="50"/>
      <c r="AR23" s="50"/>
      <c r="AS23" s="50"/>
      <c r="AT23" s="50"/>
      <c r="AU23" s="50"/>
      <c r="AV23" s="50"/>
      <c r="AW23" s="50"/>
      <c r="AX23" s="50"/>
      <c r="AY23" s="50"/>
      <c r="AZ23" s="50"/>
      <c r="BA23" s="50"/>
      <c r="BB23" s="50"/>
      <c r="BC23" s="50"/>
      <c r="BD23" s="50"/>
      <c r="BE23" s="582"/>
      <c r="BF23" s="582"/>
      <c r="BG23" s="583"/>
      <c r="BH23" s="583"/>
      <c r="BI23" s="583"/>
      <c r="BJ23" s="583"/>
      <c r="BK23" s="583"/>
      <c r="BL23" s="583"/>
      <c r="BM23" s="582"/>
      <c r="BN23" s="583"/>
      <c r="BO23" s="583"/>
      <c r="BP23" s="583"/>
      <c r="BQ23" s="583"/>
      <c r="BR23" s="583"/>
      <c r="BS23" s="583"/>
      <c r="BT23" s="583"/>
      <c r="BU23" s="605"/>
      <c r="BV23" s="605"/>
      <c r="BW23" s="582"/>
    </row>
    <row r="24" spans="1:75" s="569" customFormat="1" ht="15" hidden="1">
      <c r="A24" s="50"/>
      <c r="B24" s="50"/>
      <c r="C24" s="224"/>
      <c r="D24" s="50"/>
      <c r="E24" s="50"/>
      <c r="F24" s="50"/>
      <c r="G24" s="50"/>
      <c r="H24" s="50"/>
      <c r="I24" s="50"/>
      <c r="J24" s="50"/>
      <c r="K24" s="50"/>
      <c r="L24" s="50"/>
      <c r="M24" s="50"/>
      <c r="N24" s="50"/>
      <c r="O24" s="50"/>
      <c r="P24" s="50"/>
      <c r="Q24" s="50"/>
      <c r="R24" s="50"/>
      <c r="S24" s="50"/>
      <c r="T24" s="50"/>
      <c r="U24" s="582"/>
      <c r="V24" s="582"/>
      <c r="W24" s="1260"/>
      <c r="X24" s="1260"/>
      <c r="Y24" s="1260"/>
      <c r="Z24" s="1260"/>
      <c r="AA24" s="1260"/>
      <c r="AB24" s="1260"/>
      <c r="AC24" s="574"/>
      <c r="AD24" s="1260"/>
      <c r="AE24" s="1260"/>
      <c r="AF24" s="1260"/>
      <c r="AG24" s="1260"/>
      <c r="AH24" s="1260"/>
      <c r="AI24" s="1260"/>
      <c r="AK24" s="50"/>
      <c r="AL24" s="50"/>
      <c r="AM24" s="224" t="s">
        <v>781</v>
      </c>
      <c r="AN24" s="50"/>
      <c r="AO24" s="50"/>
      <c r="AP24" s="50"/>
      <c r="AQ24" s="50"/>
      <c r="AR24" s="50"/>
      <c r="AS24" s="50"/>
      <c r="AT24" s="50"/>
      <c r="AU24" s="50"/>
      <c r="AV24" s="50"/>
      <c r="AW24" s="50"/>
      <c r="AX24" s="50"/>
      <c r="AY24" s="50"/>
      <c r="AZ24" s="50"/>
      <c r="BA24" s="50"/>
      <c r="BB24" s="50"/>
      <c r="BC24" s="50"/>
      <c r="BD24" s="50"/>
      <c r="BE24" s="582"/>
      <c r="BF24" s="582"/>
      <c r="BG24" s="1295"/>
      <c r="BH24" s="1295"/>
      <c r="BI24" s="1295"/>
      <c r="BJ24" s="1295"/>
      <c r="BK24" s="1295"/>
      <c r="BL24" s="1295"/>
      <c r="BM24" s="582"/>
      <c r="BN24" s="1295"/>
      <c r="BO24" s="1295"/>
      <c r="BP24" s="1295"/>
      <c r="BQ24" s="1295"/>
      <c r="BR24" s="1295"/>
      <c r="BS24" s="1295"/>
      <c r="BT24" s="583"/>
      <c r="BU24" s="605"/>
      <c r="BV24" s="605"/>
      <c r="BW24" s="582"/>
    </row>
    <row r="25" spans="1:75" s="569" customFormat="1" ht="15.75" hidden="1" thickBot="1">
      <c r="A25" s="50"/>
      <c r="B25" s="50"/>
      <c r="C25" s="224"/>
      <c r="D25" s="50"/>
      <c r="E25" s="50"/>
      <c r="F25" s="50"/>
      <c r="G25" s="50"/>
      <c r="H25" s="50"/>
      <c r="I25" s="50"/>
      <c r="J25" s="50" t="s">
        <v>1269</v>
      </c>
      <c r="L25" s="50"/>
      <c r="M25" s="50"/>
      <c r="N25" s="50"/>
      <c r="O25" s="50"/>
      <c r="P25" s="50"/>
      <c r="Q25" s="50"/>
      <c r="R25" s="50"/>
      <c r="S25" s="50"/>
      <c r="T25" s="50"/>
      <c r="U25" s="582"/>
      <c r="V25" s="582"/>
      <c r="W25" s="1292">
        <f>SUBTOTAL(9,W18:AB24)</f>
        <v>0</v>
      </c>
      <c r="X25" s="1292"/>
      <c r="Y25" s="1292"/>
      <c r="Z25" s="1292"/>
      <c r="AA25" s="1292"/>
      <c r="AB25" s="1292"/>
      <c r="AC25" s="592"/>
      <c r="AD25" s="1292">
        <f>SUBTOTAL(9,AD18:AI24)</f>
        <v>0</v>
      </c>
      <c r="AE25" s="1292"/>
      <c r="AF25" s="1292"/>
      <c r="AG25" s="1292"/>
      <c r="AH25" s="1292"/>
      <c r="AI25" s="1292"/>
      <c r="AK25" s="50"/>
      <c r="AL25" s="50"/>
      <c r="AM25" s="224"/>
      <c r="AN25" s="50"/>
      <c r="AO25" s="50"/>
      <c r="AP25" s="50"/>
      <c r="AQ25" s="50"/>
      <c r="AR25" s="50"/>
      <c r="AS25" s="50"/>
      <c r="AT25" s="50"/>
      <c r="AU25" s="50"/>
      <c r="AV25" s="50"/>
      <c r="AW25" s="50"/>
      <c r="AX25" s="50"/>
      <c r="AY25" s="50"/>
      <c r="AZ25" s="50"/>
      <c r="BA25" s="50"/>
      <c r="BB25" s="50"/>
      <c r="BC25" s="50"/>
      <c r="BD25" s="50"/>
      <c r="BE25" s="582"/>
      <c r="BF25" s="582"/>
      <c r="BG25" s="607"/>
      <c r="BH25" s="607"/>
      <c r="BI25" s="607"/>
      <c r="BJ25" s="607"/>
      <c r="BK25" s="607"/>
      <c r="BL25" s="607"/>
      <c r="BM25" s="582"/>
      <c r="BN25" s="607"/>
      <c r="BO25" s="607"/>
      <c r="BP25" s="607"/>
      <c r="BQ25" s="607"/>
      <c r="BR25" s="607"/>
      <c r="BS25" s="607"/>
      <c r="BT25" s="607"/>
      <c r="BU25" s="605"/>
      <c r="BV25" s="605"/>
      <c r="BW25" s="582"/>
    </row>
    <row r="26" spans="1:75" s="569" customFormat="1" ht="15.75" hidden="1" thickTop="1">
      <c r="A26" s="50"/>
      <c r="B26" s="50"/>
      <c r="C26" s="224"/>
      <c r="D26" s="50"/>
      <c r="E26" s="50"/>
      <c r="F26" s="50"/>
      <c r="G26" s="50"/>
      <c r="H26" s="50"/>
      <c r="I26" s="50"/>
      <c r="J26" s="50"/>
      <c r="K26" s="50"/>
      <c r="L26" s="50"/>
      <c r="M26" s="50"/>
      <c r="N26" s="50"/>
      <c r="O26" s="50"/>
      <c r="P26" s="50"/>
      <c r="Q26" s="50"/>
      <c r="R26" s="50"/>
      <c r="S26" s="50"/>
      <c r="T26" s="50"/>
      <c r="U26" s="582"/>
      <c r="V26" s="582"/>
      <c r="W26" s="607"/>
      <c r="X26" s="607"/>
      <c r="Y26" s="607"/>
      <c r="Z26" s="607"/>
      <c r="AA26" s="607"/>
      <c r="AB26" s="607"/>
      <c r="AC26" s="582"/>
      <c r="AD26" s="607"/>
      <c r="AE26" s="607"/>
      <c r="AF26" s="607"/>
      <c r="AG26" s="607"/>
      <c r="AH26" s="607"/>
      <c r="AI26" s="607"/>
      <c r="AK26" s="50"/>
      <c r="AL26" s="50"/>
      <c r="AM26" s="224"/>
      <c r="AN26" s="50"/>
      <c r="AO26" s="50"/>
      <c r="AP26" s="50"/>
      <c r="AQ26" s="50"/>
      <c r="AR26" s="50"/>
      <c r="AS26" s="50"/>
      <c r="AT26" s="50"/>
      <c r="AU26" s="50"/>
      <c r="AV26" s="50"/>
      <c r="AW26" s="50"/>
      <c r="AX26" s="50"/>
      <c r="AY26" s="50"/>
      <c r="AZ26" s="50"/>
      <c r="BA26" s="50"/>
      <c r="BB26" s="50"/>
      <c r="BC26" s="50"/>
      <c r="BD26" s="50"/>
      <c r="BE26" s="582"/>
      <c r="BF26" s="582"/>
      <c r="BG26" s="607"/>
      <c r="BH26" s="607"/>
      <c r="BI26" s="607"/>
      <c r="BJ26" s="607"/>
      <c r="BK26" s="607"/>
      <c r="BL26" s="607"/>
      <c r="BM26" s="582"/>
      <c r="BN26" s="607"/>
      <c r="BO26" s="607"/>
      <c r="BP26" s="607"/>
      <c r="BQ26" s="607"/>
      <c r="BR26" s="607"/>
      <c r="BS26" s="607"/>
      <c r="BT26" s="607"/>
      <c r="BU26" s="605"/>
      <c r="BV26" s="605"/>
      <c r="BW26" s="582"/>
    </row>
    <row r="27" spans="1:75" s="569" customFormat="1" ht="15">
      <c r="A27" s="50"/>
      <c r="B27" s="50"/>
      <c r="C27" s="224"/>
      <c r="D27" s="50"/>
      <c r="E27" s="50"/>
      <c r="F27" s="50"/>
      <c r="G27" s="50"/>
      <c r="H27" s="50"/>
      <c r="I27" s="50"/>
      <c r="J27" s="50"/>
      <c r="K27" s="50"/>
      <c r="L27" s="50"/>
      <c r="M27" s="50"/>
      <c r="N27" s="50"/>
      <c r="O27" s="50"/>
      <c r="P27" s="50"/>
      <c r="Q27" s="50"/>
      <c r="R27" s="50"/>
      <c r="S27" s="50"/>
      <c r="T27" s="50"/>
      <c r="U27" s="582"/>
      <c r="V27" s="582"/>
      <c r="W27" s="607"/>
      <c r="X27" s="607"/>
      <c r="Y27" s="607"/>
      <c r="Z27" s="607"/>
      <c r="AA27" s="607"/>
      <c r="AB27" s="607"/>
      <c r="AC27" s="582"/>
      <c r="AD27" s="607"/>
      <c r="AE27" s="607"/>
      <c r="AF27" s="607"/>
      <c r="AG27" s="607"/>
      <c r="AH27" s="607"/>
      <c r="AI27" s="607"/>
      <c r="AK27" s="50"/>
      <c r="AL27" s="50"/>
      <c r="AM27" s="224"/>
      <c r="AN27" s="50"/>
      <c r="AO27" s="50"/>
      <c r="AP27" s="50"/>
      <c r="AQ27" s="50"/>
      <c r="AR27" s="50"/>
      <c r="AS27" s="50"/>
      <c r="AT27" s="50"/>
      <c r="AU27" s="50"/>
      <c r="AV27" s="50"/>
      <c r="AW27" s="50"/>
      <c r="AX27" s="50"/>
      <c r="AY27" s="50"/>
      <c r="AZ27" s="50"/>
      <c r="BA27" s="50"/>
      <c r="BB27" s="50"/>
      <c r="BC27" s="50"/>
      <c r="BD27" s="50"/>
      <c r="BE27" s="582"/>
      <c r="BF27" s="582"/>
      <c r="BG27" s="607"/>
      <c r="BH27" s="607"/>
      <c r="BI27" s="607"/>
      <c r="BJ27" s="607"/>
      <c r="BK27" s="607"/>
      <c r="BL27" s="607"/>
      <c r="BM27" s="582"/>
      <c r="BN27" s="607"/>
      <c r="BO27" s="607"/>
      <c r="BP27" s="607"/>
      <c r="BQ27" s="607"/>
      <c r="BR27" s="607"/>
      <c r="BS27" s="607"/>
      <c r="BT27" s="607"/>
      <c r="BU27" s="605"/>
      <c r="BV27" s="605"/>
      <c r="BW27" s="582"/>
    </row>
    <row r="28" spans="1:75" s="569" customFormat="1" ht="15">
      <c r="A28" s="50">
        <v>3</v>
      </c>
      <c r="B28" s="50" t="s">
        <v>1254</v>
      </c>
      <c r="C28" s="142" t="s">
        <v>1205</v>
      </c>
      <c r="D28" s="142"/>
      <c r="E28" s="142"/>
      <c r="F28" s="142"/>
      <c r="G28" s="142"/>
      <c r="H28" s="142"/>
      <c r="I28" s="142"/>
      <c r="J28" s="142"/>
      <c r="K28" s="142"/>
      <c r="L28" s="142"/>
      <c r="M28" s="142"/>
      <c r="N28" s="142"/>
      <c r="O28" s="142"/>
      <c r="P28" s="142"/>
      <c r="Q28" s="142"/>
      <c r="R28" s="142"/>
      <c r="S28" s="142"/>
      <c r="T28" s="142"/>
      <c r="U28" s="582"/>
      <c r="V28" s="582"/>
      <c r="W28" s="582"/>
      <c r="X28" s="582"/>
      <c r="Y28" s="582"/>
      <c r="Z28" s="582"/>
      <c r="AA28" s="582"/>
      <c r="AB28" s="582"/>
      <c r="AC28" s="582"/>
      <c r="AD28" s="582"/>
      <c r="AE28" s="582"/>
      <c r="AF28" s="582"/>
      <c r="AG28" s="582"/>
      <c r="AH28" s="582"/>
      <c r="AI28" s="582"/>
      <c r="AK28" s="50"/>
      <c r="AL28" s="50"/>
      <c r="AM28" s="224"/>
      <c r="AN28" s="50"/>
      <c r="AO28" s="50"/>
      <c r="AP28" s="50"/>
      <c r="AQ28" s="50"/>
      <c r="AR28" s="50"/>
      <c r="AS28" s="50"/>
      <c r="AT28" s="50"/>
      <c r="AU28" s="50"/>
      <c r="AV28" s="50"/>
      <c r="AW28" s="50"/>
      <c r="AX28" s="50"/>
      <c r="AY28" s="50"/>
      <c r="AZ28" s="50"/>
      <c r="BA28" s="50"/>
      <c r="BB28" s="50"/>
      <c r="BC28" s="50"/>
      <c r="BD28" s="50"/>
      <c r="BE28" s="582"/>
      <c r="BF28" s="582"/>
      <c r="BG28" s="607"/>
      <c r="BH28" s="607"/>
      <c r="BI28" s="607"/>
      <c r="BJ28" s="607"/>
      <c r="BK28" s="607"/>
      <c r="BL28" s="607"/>
      <c r="BM28" s="582"/>
      <c r="BN28" s="607"/>
      <c r="BO28" s="607"/>
      <c r="BP28" s="607"/>
      <c r="BQ28" s="607"/>
      <c r="BR28" s="607"/>
      <c r="BS28" s="607"/>
      <c r="BT28" s="607"/>
      <c r="BU28" s="605"/>
      <c r="BV28" s="605"/>
      <c r="BW28" s="582"/>
    </row>
    <row r="29" spans="1:75" s="569" customFormat="1" ht="15">
      <c r="A29" s="50"/>
      <c r="B29" s="50"/>
      <c r="C29" s="585"/>
      <c r="D29" s="585"/>
      <c r="E29" s="585"/>
      <c r="F29" s="585"/>
      <c r="G29" s="585"/>
      <c r="H29" s="585"/>
      <c r="I29" s="585"/>
      <c r="J29" s="585"/>
      <c r="K29" s="585"/>
      <c r="L29" s="585"/>
      <c r="M29" s="585"/>
      <c r="N29" s="585"/>
      <c r="O29" s="585"/>
      <c r="P29" s="585"/>
      <c r="Q29" s="585"/>
      <c r="R29" s="585"/>
      <c r="S29" s="585"/>
      <c r="T29" s="585"/>
      <c r="U29" s="582"/>
      <c r="V29" s="582"/>
      <c r="W29" s="1210" t="str">
        <f>'Danh mục'!$B$17</f>
        <v>Số cuối kỳ</v>
      </c>
      <c r="X29" s="1210"/>
      <c r="Y29" s="1210"/>
      <c r="Z29" s="1210"/>
      <c r="AA29" s="1210"/>
      <c r="AB29" s="1210"/>
      <c r="AC29" s="587"/>
      <c r="AD29" s="1210" t="str">
        <f>'Danh mục'!$B$19</f>
        <v>Số đầu năm</v>
      </c>
      <c r="AE29" s="1210"/>
      <c r="AF29" s="1210"/>
      <c r="AG29" s="1210"/>
      <c r="AH29" s="1210"/>
      <c r="AI29" s="1210"/>
      <c r="AJ29" s="609"/>
      <c r="AK29" s="50"/>
      <c r="AL29" s="50"/>
      <c r="AM29" s="582" t="s">
        <v>782</v>
      </c>
      <c r="AN29" s="582"/>
      <c r="AO29" s="582"/>
      <c r="AP29" s="582"/>
      <c r="AQ29" s="582"/>
      <c r="AR29" s="582"/>
      <c r="AS29" s="582"/>
      <c r="AT29" s="582"/>
      <c r="AU29" s="582"/>
      <c r="AV29" s="582"/>
      <c r="AW29" s="582"/>
      <c r="AX29" s="582"/>
      <c r="AY29" s="582"/>
      <c r="AZ29" s="582"/>
      <c r="BA29" s="582"/>
      <c r="BB29" s="582"/>
      <c r="BC29" s="582"/>
      <c r="BD29" s="582"/>
      <c r="BE29" s="582"/>
      <c r="BF29" s="582"/>
      <c r="BG29" s="1241"/>
      <c r="BH29" s="1241"/>
      <c r="BI29" s="1241"/>
      <c r="BJ29" s="1241"/>
      <c r="BK29" s="1241"/>
      <c r="BL29" s="1241"/>
      <c r="BM29" s="582"/>
      <c r="BN29" s="1241"/>
      <c r="BO29" s="1241"/>
      <c r="BP29" s="1241"/>
      <c r="BQ29" s="1241"/>
      <c r="BR29" s="1241"/>
      <c r="BS29" s="1241"/>
      <c r="BT29" s="607"/>
      <c r="BU29" s="605"/>
      <c r="BV29" s="605"/>
      <c r="BW29" s="582"/>
    </row>
    <row r="30" spans="1:75" s="569" customFormat="1" ht="15">
      <c r="A30" s="50"/>
      <c r="B30" s="50"/>
      <c r="C30" s="585"/>
      <c r="D30" s="585"/>
      <c r="E30" s="585"/>
      <c r="F30" s="585"/>
      <c r="G30" s="585"/>
      <c r="H30" s="585"/>
      <c r="I30" s="585"/>
      <c r="J30" s="585"/>
      <c r="K30" s="585"/>
      <c r="L30" s="585"/>
      <c r="M30" s="585"/>
      <c r="N30" s="585"/>
      <c r="O30" s="585"/>
      <c r="P30" s="585"/>
      <c r="Q30" s="585"/>
      <c r="R30" s="585"/>
      <c r="S30" s="585"/>
      <c r="T30" s="585"/>
      <c r="U30" s="582"/>
      <c r="V30" s="582"/>
      <c r="W30" s="588"/>
      <c r="X30" s="588"/>
      <c r="Y30" s="588"/>
      <c r="Z30" s="588"/>
      <c r="AA30" s="588"/>
      <c r="AB30" s="587" t="s">
        <v>1213</v>
      </c>
      <c r="AC30" s="564"/>
      <c r="AD30" s="589"/>
      <c r="AE30" s="588"/>
      <c r="AF30" s="588"/>
      <c r="AG30" s="588"/>
      <c r="AH30" s="588"/>
      <c r="AI30" s="587" t="s">
        <v>1213</v>
      </c>
      <c r="AJ30" s="609"/>
      <c r="AK30" s="50"/>
      <c r="AL30" s="50"/>
      <c r="AM30" s="582"/>
      <c r="AN30" s="582"/>
      <c r="AO30" s="582"/>
      <c r="AP30" s="582"/>
      <c r="AQ30" s="582"/>
      <c r="AR30" s="582"/>
      <c r="AS30" s="582"/>
      <c r="AT30" s="582"/>
      <c r="AU30" s="582"/>
      <c r="AV30" s="582"/>
      <c r="AW30" s="582"/>
      <c r="AX30" s="582"/>
      <c r="AY30" s="582"/>
      <c r="AZ30" s="582"/>
      <c r="BA30" s="582"/>
      <c r="BB30" s="582"/>
      <c r="BC30" s="582"/>
      <c r="BD30" s="582"/>
      <c r="BE30" s="582"/>
      <c r="BF30" s="582"/>
      <c r="BG30" s="607"/>
      <c r="BH30" s="607"/>
      <c r="BI30" s="607"/>
      <c r="BJ30" s="607"/>
      <c r="BK30" s="607"/>
      <c r="BL30" s="607"/>
      <c r="BM30" s="582"/>
      <c r="BN30" s="607"/>
      <c r="BO30" s="607"/>
      <c r="BP30" s="607"/>
      <c r="BQ30" s="607"/>
      <c r="BR30" s="607"/>
      <c r="BS30" s="607"/>
      <c r="BT30" s="607"/>
      <c r="BU30" s="605"/>
      <c r="BV30" s="605"/>
      <c r="BW30" s="582"/>
    </row>
    <row r="31" spans="1:75" s="569" customFormat="1" ht="15" hidden="1">
      <c r="A31" s="50"/>
      <c r="B31" s="50"/>
      <c r="C31" s="582" t="s">
        <v>263</v>
      </c>
      <c r="D31" s="582"/>
      <c r="E31" s="582"/>
      <c r="F31" s="582"/>
      <c r="G31" s="582"/>
      <c r="H31" s="582"/>
      <c r="I31" s="582"/>
      <c r="J31" s="582"/>
      <c r="K31" s="582"/>
      <c r="L31" s="582"/>
      <c r="M31" s="582"/>
      <c r="N31" s="582"/>
      <c r="O31" s="582"/>
      <c r="P31" s="582"/>
      <c r="Q31" s="582"/>
      <c r="R31" s="582"/>
      <c r="S31" s="582"/>
      <c r="T31" s="582"/>
      <c r="U31" s="582"/>
      <c r="V31" s="582"/>
      <c r="W31" s="1208">
        <f>'Tổng hợp'!F31</f>
        <v>0</v>
      </c>
      <c r="X31" s="1208"/>
      <c r="Y31" s="1208"/>
      <c r="Z31" s="1208"/>
      <c r="AA31" s="1208"/>
      <c r="AB31" s="1208"/>
      <c r="AC31" s="592"/>
      <c r="AD31" s="1208">
        <f>'Tổng hợp'!J31</f>
        <v>0</v>
      </c>
      <c r="AE31" s="1208"/>
      <c r="AF31" s="1208"/>
      <c r="AG31" s="1208"/>
      <c r="AH31" s="1208"/>
      <c r="AI31" s="1208"/>
      <c r="AK31" s="50"/>
      <c r="AL31" s="50"/>
      <c r="AM31" s="582" t="s">
        <v>783</v>
      </c>
      <c r="AN31" s="582"/>
      <c r="AO31" s="582"/>
      <c r="AP31" s="582"/>
      <c r="AQ31" s="582"/>
      <c r="AR31" s="582"/>
      <c r="AS31" s="582"/>
      <c r="AT31" s="582"/>
      <c r="AU31" s="582"/>
      <c r="AV31" s="582"/>
      <c r="AW31" s="582"/>
      <c r="AX31" s="582"/>
      <c r="AY31" s="582"/>
      <c r="AZ31" s="582"/>
      <c r="BA31" s="582"/>
      <c r="BB31" s="582"/>
      <c r="BC31" s="582"/>
      <c r="BD31" s="582"/>
      <c r="BE31" s="582"/>
      <c r="BF31" s="582"/>
      <c r="BG31" s="1241">
        <f>SUBTOTAL(9,BG32:BL33)</f>
        <v>0</v>
      </c>
      <c r="BH31" s="1241"/>
      <c r="BI31" s="1241"/>
      <c r="BJ31" s="1241"/>
      <c r="BK31" s="1241"/>
      <c r="BL31" s="1241"/>
      <c r="BM31" s="582"/>
      <c r="BN31" s="1241">
        <f>SUBTOTAL(9,BN32:BS33)</f>
        <v>0</v>
      </c>
      <c r="BO31" s="1241"/>
      <c r="BP31" s="1241"/>
      <c r="BQ31" s="1241"/>
      <c r="BR31" s="1241"/>
      <c r="BS31" s="1241"/>
      <c r="BT31" s="607"/>
      <c r="BU31" s="605"/>
      <c r="BV31" s="605"/>
      <c r="BW31" s="582"/>
    </row>
    <row r="32" spans="1:75" s="569" customFormat="1" ht="15" hidden="1">
      <c r="A32" s="50"/>
      <c r="B32" s="50"/>
      <c r="C32" s="582" t="s">
        <v>253</v>
      </c>
      <c r="D32" s="582"/>
      <c r="E32" s="582"/>
      <c r="F32" s="582"/>
      <c r="G32" s="582"/>
      <c r="H32" s="582"/>
      <c r="I32" s="582"/>
      <c r="J32" s="582"/>
      <c r="K32" s="582"/>
      <c r="L32" s="582"/>
      <c r="M32" s="582"/>
      <c r="N32" s="582"/>
      <c r="O32" s="582"/>
      <c r="P32" s="582"/>
      <c r="Q32" s="582"/>
      <c r="R32" s="582"/>
      <c r="S32" s="582"/>
      <c r="T32" s="582"/>
      <c r="U32" s="582"/>
      <c r="V32" s="582"/>
      <c r="W32" s="1208">
        <f>'Tổng hợp'!C34</f>
        <v>0</v>
      </c>
      <c r="X32" s="1208"/>
      <c r="Y32" s="1208"/>
      <c r="Z32" s="1208"/>
      <c r="AA32" s="1208"/>
      <c r="AB32" s="1208"/>
      <c r="AC32" s="592"/>
      <c r="AD32" s="1206">
        <f>'Tổng hợp'!J32</f>
        <v>0</v>
      </c>
      <c r="AE32" s="1206"/>
      <c r="AF32" s="1206"/>
      <c r="AG32" s="1206"/>
      <c r="AH32" s="1206"/>
      <c r="AI32" s="1206"/>
      <c r="AK32" s="50"/>
      <c r="AL32" s="50"/>
      <c r="AM32" s="590" t="s">
        <v>784</v>
      </c>
      <c r="AN32" s="582"/>
      <c r="AO32" s="582"/>
      <c r="AP32" s="582"/>
      <c r="AQ32" s="582"/>
      <c r="AR32" s="582"/>
      <c r="AS32" s="582"/>
      <c r="AT32" s="582"/>
      <c r="AU32" s="582"/>
      <c r="AV32" s="582"/>
      <c r="AW32" s="582"/>
      <c r="AX32" s="582"/>
      <c r="AY32" s="582"/>
      <c r="AZ32" s="582"/>
      <c r="BA32" s="582"/>
      <c r="BB32" s="582"/>
      <c r="BC32" s="582"/>
      <c r="BD32" s="582"/>
      <c r="BE32" s="582"/>
      <c r="BF32" s="582"/>
      <c r="BG32" s="1293"/>
      <c r="BH32" s="1293"/>
      <c r="BI32" s="1293"/>
      <c r="BJ32" s="1293"/>
      <c r="BK32" s="1293"/>
      <c r="BL32" s="1293"/>
      <c r="BM32" s="582"/>
      <c r="BN32" s="1293"/>
      <c r="BO32" s="1293"/>
      <c r="BP32" s="1293"/>
      <c r="BQ32" s="1293"/>
      <c r="BR32" s="1293"/>
      <c r="BS32" s="1293"/>
      <c r="BT32" s="610"/>
      <c r="BU32" s="605"/>
      <c r="BV32" s="605"/>
      <c r="BW32" s="582"/>
    </row>
    <row r="33" spans="1:75" s="569" customFormat="1" ht="15" hidden="1">
      <c r="A33" s="50"/>
      <c r="B33" s="50"/>
      <c r="C33" s="582" t="s">
        <v>254</v>
      </c>
      <c r="D33" s="582"/>
      <c r="E33" s="582"/>
      <c r="F33" s="582"/>
      <c r="G33" s="582"/>
      <c r="H33" s="582"/>
      <c r="I33" s="582"/>
      <c r="J33" s="582"/>
      <c r="K33" s="582"/>
      <c r="L33" s="582"/>
      <c r="M33" s="582"/>
      <c r="N33" s="582"/>
      <c r="O33" s="582"/>
      <c r="P33" s="582"/>
      <c r="Q33" s="582"/>
      <c r="R33" s="582"/>
      <c r="S33" s="582"/>
      <c r="T33" s="582"/>
      <c r="U33" s="582"/>
      <c r="V33" s="582"/>
      <c r="W33" s="1208">
        <v>0</v>
      </c>
      <c r="X33" s="1208"/>
      <c r="Y33" s="1208"/>
      <c r="Z33" s="1208"/>
      <c r="AA33" s="1208"/>
      <c r="AB33" s="1208"/>
      <c r="AC33" s="592"/>
      <c r="AD33" s="1206">
        <v>0</v>
      </c>
      <c r="AE33" s="1206"/>
      <c r="AF33" s="1206"/>
      <c r="AG33" s="1206"/>
      <c r="AH33" s="1206"/>
      <c r="AI33" s="1206"/>
      <c r="AK33" s="50"/>
      <c r="AL33" s="50"/>
      <c r="AM33" s="590" t="s">
        <v>785</v>
      </c>
      <c r="AN33" s="582"/>
      <c r="AO33" s="582"/>
      <c r="AP33" s="582"/>
      <c r="AQ33" s="582"/>
      <c r="AR33" s="582"/>
      <c r="AS33" s="582"/>
      <c r="AT33" s="582"/>
      <c r="AU33" s="582"/>
      <c r="AV33" s="582"/>
      <c r="AW33" s="582"/>
      <c r="AX33" s="582"/>
      <c r="AY33" s="582"/>
      <c r="AZ33" s="582"/>
      <c r="BA33" s="582"/>
      <c r="BB33" s="582"/>
      <c r="BC33" s="582"/>
      <c r="BD33" s="582"/>
      <c r="BE33" s="582"/>
      <c r="BF33" s="582"/>
      <c r="BG33" s="1293"/>
      <c r="BH33" s="1293"/>
      <c r="BI33" s="1293"/>
      <c r="BJ33" s="1293"/>
      <c r="BK33" s="1293"/>
      <c r="BL33" s="1293"/>
      <c r="BM33" s="582"/>
      <c r="BN33" s="1293"/>
      <c r="BO33" s="1293"/>
      <c r="BP33" s="1293"/>
      <c r="BQ33" s="1293"/>
      <c r="BR33" s="1293"/>
      <c r="BS33" s="1293"/>
      <c r="BT33" s="610"/>
      <c r="BU33" s="605"/>
      <c r="BV33" s="605"/>
      <c r="BW33" s="582"/>
    </row>
    <row r="34" spans="1:75" s="569" customFormat="1" ht="15">
      <c r="A34" s="50"/>
      <c r="B34" s="50"/>
      <c r="C34" s="582" t="s">
        <v>662</v>
      </c>
      <c r="D34" s="582"/>
      <c r="E34" s="582"/>
      <c r="F34" s="582"/>
      <c r="G34" s="582"/>
      <c r="H34" s="582"/>
      <c r="I34" s="582"/>
      <c r="J34" s="582"/>
      <c r="K34" s="582"/>
      <c r="L34" s="582"/>
      <c r="M34" s="582"/>
      <c r="N34" s="582"/>
      <c r="O34" s="582"/>
      <c r="P34" s="582"/>
      <c r="Q34" s="582"/>
      <c r="R34" s="582"/>
      <c r="S34" s="582"/>
      <c r="T34" s="582"/>
      <c r="U34" s="582"/>
      <c r="V34" s="582"/>
      <c r="W34" s="1259">
        <f>'Tổng hợp'!F30</f>
        <v>0</v>
      </c>
      <c r="X34" s="1259"/>
      <c r="Y34" s="1259"/>
      <c r="Z34" s="1259"/>
      <c r="AA34" s="1259"/>
      <c r="AB34" s="1259"/>
      <c r="AC34" s="592"/>
      <c r="AD34" s="1259">
        <f>'Tổng hợp'!J30</f>
        <v>6140600</v>
      </c>
      <c r="AE34" s="1259"/>
      <c r="AF34" s="1259"/>
      <c r="AG34" s="1259"/>
      <c r="AH34" s="1259"/>
      <c r="AI34" s="1259"/>
      <c r="AK34" s="50"/>
      <c r="AL34" s="50"/>
      <c r="AM34" s="590"/>
      <c r="AN34" s="582"/>
      <c r="AO34" s="582"/>
      <c r="AP34" s="582"/>
      <c r="AQ34" s="582"/>
      <c r="AR34" s="582"/>
      <c r="AS34" s="582"/>
      <c r="AT34" s="582"/>
      <c r="AU34" s="582"/>
      <c r="AV34" s="582"/>
      <c r="AW34" s="582"/>
      <c r="AX34" s="582"/>
      <c r="AY34" s="582"/>
      <c r="AZ34" s="582"/>
      <c r="BA34" s="582"/>
      <c r="BB34" s="582"/>
      <c r="BC34" s="582"/>
      <c r="BD34" s="582"/>
      <c r="BE34" s="582"/>
      <c r="BF34" s="582"/>
      <c r="BG34" s="610"/>
      <c r="BH34" s="610"/>
      <c r="BI34" s="610"/>
      <c r="BJ34" s="610"/>
      <c r="BK34" s="610"/>
      <c r="BL34" s="610"/>
      <c r="BM34" s="582"/>
      <c r="BN34" s="610"/>
      <c r="BO34" s="610"/>
      <c r="BP34" s="610"/>
      <c r="BQ34" s="610"/>
      <c r="BR34" s="610"/>
      <c r="BS34" s="610"/>
      <c r="BT34" s="610"/>
      <c r="BU34" s="605"/>
      <c r="BV34" s="605"/>
      <c r="BW34" s="582"/>
    </row>
    <row r="35" spans="1:75" s="569" customFormat="1" ht="15.75" thickBot="1">
      <c r="A35" s="50"/>
      <c r="B35" s="50"/>
      <c r="C35" s="50"/>
      <c r="D35" s="50"/>
      <c r="E35" s="50"/>
      <c r="F35" s="50"/>
      <c r="G35" s="50"/>
      <c r="H35" s="50"/>
      <c r="I35" s="50"/>
      <c r="J35" s="50" t="s">
        <v>113</v>
      </c>
      <c r="L35" s="50"/>
      <c r="M35" s="50"/>
      <c r="N35" s="50"/>
      <c r="O35" s="50"/>
      <c r="P35" s="50"/>
      <c r="Q35" s="50"/>
      <c r="R35" s="50"/>
      <c r="S35" s="50"/>
      <c r="T35" s="50"/>
      <c r="U35" s="582"/>
      <c r="V35" s="582"/>
      <c r="W35" s="1223">
        <f>SUBTOTAL(9,W34:AB34)</f>
        <v>0</v>
      </c>
      <c r="X35" s="1223"/>
      <c r="Y35" s="1223"/>
      <c r="Z35" s="1223"/>
      <c r="AA35" s="1223"/>
      <c r="AB35" s="1223"/>
      <c r="AC35" s="787"/>
      <c r="AD35" s="1223">
        <f>SUBTOTAL(9,AD34:AI34)</f>
        <v>6140600</v>
      </c>
      <c r="AE35" s="1223"/>
      <c r="AF35" s="1223"/>
      <c r="AG35" s="1223"/>
      <c r="AH35" s="1223"/>
      <c r="AI35" s="1223"/>
      <c r="AK35" s="50"/>
      <c r="AL35" s="50"/>
      <c r="AM35" s="50" t="s">
        <v>773</v>
      </c>
      <c r="AN35" s="50"/>
      <c r="AO35" s="50"/>
      <c r="AP35" s="50"/>
      <c r="AQ35" s="50"/>
      <c r="AR35" s="50"/>
      <c r="AS35" s="50"/>
      <c r="AT35" s="50"/>
      <c r="AU35" s="50"/>
      <c r="AV35" s="50"/>
      <c r="AW35" s="50"/>
      <c r="AX35" s="50"/>
      <c r="AY35" s="50"/>
      <c r="AZ35" s="50"/>
      <c r="BA35" s="50"/>
      <c r="BB35" s="50"/>
      <c r="BC35" s="50"/>
      <c r="BD35" s="50"/>
      <c r="BE35" s="582"/>
      <c r="BF35" s="582"/>
      <c r="BG35" s="1291">
        <f>SUBTOTAL(9,BG19:BL33)</f>
        <v>0</v>
      </c>
      <c r="BH35" s="1291"/>
      <c r="BI35" s="1291"/>
      <c r="BJ35" s="1291"/>
      <c r="BK35" s="1291"/>
      <c r="BL35" s="1291"/>
      <c r="BM35" s="582"/>
      <c r="BN35" s="1291">
        <f>SUBTOTAL(9,BN19:BS33)</f>
        <v>0</v>
      </c>
      <c r="BO35" s="1291"/>
      <c r="BP35" s="1291"/>
      <c r="BQ35" s="1291"/>
      <c r="BR35" s="1291"/>
      <c r="BS35" s="1291"/>
      <c r="BT35" s="608"/>
      <c r="BU35" s="777" t="s">
        <v>1357</v>
      </c>
      <c r="BV35" s="795">
        <f>AD35-'Tổng hợp'!J30</f>
        <v>0</v>
      </c>
      <c r="BW35" s="582"/>
    </row>
    <row r="36" spans="1:75" s="569" customFormat="1" ht="15.75" thickTop="1">
      <c r="A36" s="50"/>
      <c r="B36" s="50"/>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K36" s="50"/>
      <c r="AL36" s="50"/>
      <c r="AM36" s="582"/>
      <c r="AN36" s="582"/>
      <c r="AO36" s="582"/>
      <c r="AP36" s="582"/>
      <c r="AQ36" s="582"/>
      <c r="AR36" s="582"/>
      <c r="AS36" s="582"/>
      <c r="AT36" s="582"/>
      <c r="AU36" s="582"/>
      <c r="AV36" s="582"/>
      <c r="AW36" s="582"/>
      <c r="AX36" s="582"/>
      <c r="AY36" s="582"/>
      <c r="AZ36" s="582"/>
      <c r="BA36" s="582"/>
      <c r="BB36" s="582"/>
      <c r="BC36" s="582"/>
      <c r="BD36" s="582"/>
      <c r="BE36" s="582"/>
      <c r="BF36" s="582"/>
      <c r="BG36" s="582"/>
      <c r="BH36" s="582"/>
      <c r="BI36" s="582"/>
      <c r="BJ36" s="582"/>
      <c r="BK36" s="582"/>
      <c r="BL36" s="582"/>
      <c r="BM36" s="582"/>
      <c r="BN36" s="582"/>
      <c r="BO36" s="582"/>
      <c r="BP36" s="582"/>
      <c r="BQ36" s="582"/>
      <c r="BR36" s="582"/>
      <c r="BS36" s="582"/>
      <c r="BT36" s="582"/>
      <c r="BU36" s="605"/>
      <c r="BV36" s="605"/>
      <c r="BW36" s="582"/>
    </row>
    <row r="37" spans="1:75" s="569" customFormat="1" ht="15">
      <c r="A37" s="50">
        <v>4</v>
      </c>
      <c r="B37" s="50" t="s">
        <v>1254</v>
      </c>
      <c r="C37" s="142" t="s">
        <v>1209</v>
      </c>
      <c r="D37" s="142"/>
      <c r="E37" s="142"/>
      <c r="F37" s="142"/>
      <c r="G37" s="142"/>
      <c r="H37" s="142"/>
      <c r="I37" s="142"/>
      <c r="J37" s="142"/>
      <c r="K37" s="142"/>
      <c r="L37" s="142"/>
      <c r="M37" s="142"/>
      <c r="N37" s="142"/>
      <c r="O37" s="142"/>
      <c r="P37" s="142"/>
      <c r="Q37" s="142"/>
      <c r="R37" s="142"/>
      <c r="S37" s="142"/>
      <c r="T37" s="142"/>
      <c r="U37" s="582"/>
      <c r="V37" s="582"/>
      <c r="W37" s="582"/>
      <c r="X37" s="582"/>
      <c r="Y37" s="582"/>
      <c r="Z37" s="582"/>
      <c r="AA37" s="582"/>
      <c r="AB37" s="582"/>
      <c r="AC37" s="582"/>
      <c r="AD37" s="582"/>
      <c r="AE37" s="582"/>
      <c r="AF37" s="582"/>
      <c r="AG37" s="582"/>
      <c r="AH37" s="582"/>
      <c r="AI37" s="582"/>
      <c r="AK37" s="50">
        <v>3</v>
      </c>
      <c r="AL37" s="50" t="s">
        <v>1254</v>
      </c>
      <c r="AM37" s="142" t="s">
        <v>786</v>
      </c>
      <c r="AN37" s="142"/>
      <c r="AO37" s="142"/>
      <c r="AP37" s="142"/>
      <c r="AQ37" s="142"/>
      <c r="AR37" s="142"/>
      <c r="AS37" s="142"/>
      <c r="AT37" s="142"/>
      <c r="AU37" s="142"/>
      <c r="AV37" s="142"/>
      <c r="AW37" s="142"/>
      <c r="AX37" s="142"/>
      <c r="AY37" s="142"/>
      <c r="AZ37" s="142"/>
      <c r="BA37" s="142"/>
      <c r="BB37" s="142"/>
      <c r="BC37" s="142"/>
      <c r="BD37" s="142"/>
      <c r="BE37" s="582"/>
      <c r="BF37" s="582"/>
      <c r="BG37" s="582"/>
      <c r="BH37" s="582"/>
      <c r="BI37" s="582"/>
      <c r="BJ37" s="582"/>
      <c r="BK37" s="582"/>
      <c r="BL37" s="582"/>
      <c r="BM37" s="582"/>
      <c r="BN37" s="582"/>
      <c r="BO37" s="582"/>
      <c r="BP37" s="582"/>
      <c r="BQ37" s="582"/>
      <c r="BR37" s="582"/>
      <c r="BS37" s="582"/>
      <c r="BT37" s="582"/>
      <c r="BU37" s="605"/>
      <c r="BV37" s="605"/>
      <c r="BW37" s="582"/>
    </row>
    <row r="38" spans="1:75" s="569" customFormat="1" ht="15">
      <c r="A38" s="50"/>
      <c r="B38" s="50"/>
      <c r="C38" s="585"/>
      <c r="D38" s="585"/>
      <c r="E38" s="585"/>
      <c r="F38" s="585"/>
      <c r="G38" s="585"/>
      <c r="H38" s="585"/>
      <c r="I38" s="585"/>
      <c r="J38" s="585"/>
      <c r="K38" s="585"/>
      <c r="L38" s="585"/>
      <c r="M38" s="585"/>
      <c r="N38" s="585"/>
      <c r="O38" s="585"/>
      <c r="P38" s="585"/>
      <c r="Q38" s="585"/>
      <c r="R38" s="585"/>
      <c r="S38" s="585"/>
      <c r="T38" s="585"/>
      <c r="U38" s="582"/>
      <c r="V38" s="582"/>
      <c r="W38" s="1210" t="str">
        <f>'Danh mục'!$B$17</f>
        <v>Số cuối kỳ</v>
      </c>
      <c r="X38" s="1210"/>
      <c r="Y38" s="1210"/>
      <c r="Z38" s="1210"/>
      <c r="AA38" s="1210"/>
      <c r="AB38" s="1210"/>
      <c r="AC38" s="587"/>
      <c r="AD38" s="1210" t="str">
        <f>'Danh mục'!$B$19</f>
        <v>Số đầu năm</v>
      </c>
      <c r="AE38" s="1210"/>
      <c r="AF38" s="1210"/>
      <c r="AG38" s="1210"/>
      <c r="AH38" s="1210"/>
      <c r="AI38" s="1210"/>
      <c r="AK38" s="50"/>
      <c r="AL38" s="50"/>
      <c r="AM38" s="585"/>
      <c r="AN38" s="585"/>
      <c r="AO38" s="585"/>
      <c r="AP38" s="585"/>
      <c r="AQ38" s="585"/>
      <c r="AR38" s="585"/>
      <c r="AS38" s="585"/>
      <c r="AT38" s="585"/>
      <c r="AU38" s="585"/>
      <c r="AV38" s="585"/>
      <c r="AW38" s="585"/>
      <c r="AX38" s="585"/>
      <c r="AY38" s="585"/>
      <c r="AZ38" s="585"/>
      <c r="BA38" s="585"/>
      <c r="BB38" s="585"/>
      <c r="BC38" s="585"/>
      <c r="BD38" s="585"/>
      <c r="BE38" s="582"/>
      <c r="BF38" s="582"/>
      <c r="BG38" s="1294" t="s">
        <v>498</v>
      </c>
      <c r="BH38" s="1294"/>
      <c r="BI38" s="1294"/>
      <c r="BJ38" s="1294"/>
      <c r="BK38" s="1294"/>
      <c r="BL38" s="1294"/>
      <c r="BM38" s="582"/>
      <c r="BN38" s="1294" t="s">
        <v>499</v>
      </c>
      <c r="BO38" s="1294"/>
      <c r="BP38" s="1294"/>
      <c r="BQ38" s="1294"/>
      <c r="BR38" s="1294"/>
      <c r="BS38" s="1294"/>
      <c r="BT38" s="606"/>
      <c r="BU38" s="605"/>
      <c r="BV38" s="605"/>
      <c r="BW38" s="582"/>
    </row>
    <row r="39" spans="1:75" s="569" customFormat="1" ht="15">
      <c r="A39" s="50"/>
      <c r="B39" s="50"/>
      <c r="C39" s="585"/>
      <c r="D39" s="585"/>
      <c r="E39" s="585"/>
      <c r="F39" s="585"/>
      <c r="G39" s="585"/>
      <c r="H39" s="585"/>
      <c r="I39" s="585"/>
      <c r="J39" s="585"/>
      <c r="K39" s="585"/>
      <c r="L39" s="585"/>
      <c r="M39" s="585"/>
      <c r="N39" s="585"/>
      <c r="O39" s="585"/>
      <c r="P39" s="585"/>
      <c r="Q39" s="585"/>
      <c r="R39" s="585"/>
      <c r="S39" s="585"/>
      <c r="T39" s="585"/>
      <c r="U39" s="582"/>
      <c r="V39" s="582"/>
      <c r="W39" s="765"/>
      <c r="X39" s="765"/>
      <c r="Y39" s="765"/>
      <c r="Z39" s="765"/>
      <c r="AA39" s="765"/>
      <c r="AB39" s="766" t="s">
        <v>1213</v>
      </c>
      <c r="AC39" s="564"/>
      <c r="AD39" s="768"/>
      <c r="AE39" s="765"/>
      <c r="AF39" s="765"/>
      <c r="AG39" s="765"/>
      <c r="AH39" s="765"/>
      <c r="AI39" s="766" t="s">
        <v>1213</v>
      </c>
      <c r="AK39" s="50"/>
      <c r="AL39" s="50"/>
      <c r="AM39" s="585"/>
      <c r="AN39" s="585"/>
      <c r="AO39" s="585"/>
      <c r="AP39" s="585"/>
      <c r="AQ39" s="585"/>
      <c r="AR39" s="585"/>
      <c r="AS39" s="585"/>
      <c r="AT39" s="585"/>
      <c r="AU39" s="585"/>
      <c r="AV39" s="585"/>
      <c r="AW39" s="585"/>
      <c r="AX39" s="585"/>
      <c r="AY39" s="585"/>
      <c r="AZ39" s="585"/>
      <c r="BA39" s="585"/>
      <c r="BB39" s="585"/>
      <c r="BC39" s="585"/>
      <c r="BD39" s="585"/>
      <c r="BE39" s="582"/>
      <c r="BF39" s="582"/>
      <c r="BG39" s="606"/>
      <c r="BH39" s="606"/>
      <c r="BI39" s="606"/>
      <c r="BJ39" s="606"/>
      <c r="BK39" s="606"/>
      <c r="BL39" s="606"/>
      <c r="BM39" s="582"/>
      <c r="BN39" s="606"/>
      <c r="BO39" s="606"/>
      <c r="BP39" s="606"/>
      <c r="BQ39" s="606"/>
      <c r="BR39" s="606"/>
      <c r="BS39" s="606"/>
      <c r="BT39" s="606"/>
      <c r="BU39" s="605"/>
      <c r="BV39" s="605"/>
      <c r="BW39" s="582"/>
    </row>
    <row r="40" spans="1:75" s="569" customFormat="1" ht="15" hidden="1">
      <c r="A40" s="50"/>
      <c r="B40" s="50"/>
      <c r="C40" s="224" t="s">
        <v>1237</v>
      </c>
      <c r="D40" s="50"/>
      <c r="E40" s="50"/>
      <c r="F40" s="50"/>
      <c r="G40" s="50"/>
      <c r="H40" s="50"/>
      <c r="I40" s="50"/>
      <c r="J40" s="50"/>
      <c r="K40" s="50"/>
      <c r="L40" s="50"/>
      <c r="M40" s="50"/>
      <c r="N40" s="50"/>
      <c r="O40" s="50"/>
      <c r="P40" s="50"/>
      <c r="Q40" s="50"/>
      <c r="R40" s="50"/>
      <c r="S40" s="50"/>
      <c r="T40" s="50"/>
      <c r="U40" s="582"/>
      <c r="V40" s="582"/>
      <c r="W40" s="1208">
        <f>'Tổng hợp'!F40</f>
        <v>0</v>
      </c>
      <c r="X40" s="1208"/>
      <c r="Y40" s="1208"/>
      <c r="Z40" s="1208"/>
      <c r="AA40" s="1208"/>
      <c r="AB40" s="1208"/>
      <c r="AC40" s="574"/>
      <c r="AD40" s="1208">
        <f>'Tổng hợp'!J40</f>
        <v>0</v>
      </c>
      <c r="AE40" s="1208"/>
      <c r="AF40" s="1208"/>
      <c r="AG40" s="1208"/>
      <c r="AH40" s="1208"/>
      <c r="AI40" s="1208"/>
      <c r="AK40" s="50"/>
      <c r="AL40" s="50"/>
      <c r="AM40" s="224" t="s">
        <v>787</v>
      </c>
      <c r="AN40" s="50"/>
      <c r="AO40" s="50"/>
      <c r="AP40" s="50"/>
      <c r="AQ40" s="50"/>
      <c r="AR40" s="50"/>
      <c r="AS40" s="50"/>
      <c r="AT40" s="50"/>
      <c r="AU40" s="50"/>
      <c r="AV40" s="50"/>
      <c r="AW40" s="50"/>
      <c r="AX40" s="50"/>
      <c r="AY40" s="50"/>
      <c r="AZ40" s="50"/>
      <c r="BA40" s="50"/>
      <c r="BB40" s="50"/>
      <c r="BC40" s="50"/>
      <c r="BD40" s="50"/>
      <c r="BE40" s="582"/>
      <c r="BF40" s="582"/>
      <c r="BG40" s="1295"/>
      <c r="BH40" s="1295"/>
      <c r="BI40" s="1295"/>
      <c r="BJ40" s="1295"/>
      <c r="BK40" s="1295"/>
      <c r="BL40" s="1295"/>
      <c r="BM40" s="582"/>
      <c r="BN40" s="1295"/>
      <c r="BO40" s="1295"/>
      <c r="BP40" s="1295"/>
      <c r="BQ40" s="1295"/>
      <c r="BR40" s="1295"/>
      <c r="BS40" s="1295"/>
      <c r="BT40" s="583"/>
      <c r="BU40" s="605"/>
      <c r="BV40" s="605"/>
      <c r="BW40" s="582"/>
    </row>
    <row r="41" spans="1:75" s="569" customFormat="1" ht="15">
      <c r="A41" s="50"/>
      <c r="B41" s="50"/>
      <c r="C41" s="224" t="s">
        <v>1236</v>
      </c>
      <c r="D41" s="50"/>
      <c r="E41" s="50"/>
      <c r="F41" s="50"/>
      <c r="G41" s="50"/>
      <c r="H41" s="50"/>
      <c r="I41" s="50"/>
      <c r="J41" s="50"/>
      <c r="K41" s="50"/>
      <c r="L41" s="50"/>
      <c r="M41" s="50"/>
      <c r="N41" s="50"/>
      <c r="O41" s="50"/>
      <c r="P41" s="50"/>
      <c r="Q41" s="50"/>
      <c r="R41" s="50"/>
      <c r="S41" s="50"/>
      <c r="T41" s="50"/>
      <c r="U41" s="582"/>
      <c r="V41" s="582"/>
      <c r="W41" s="1206">
        <f>'Tổng hợp'!F41</f>
        <v>17691258620</v>
      </c>
      <c r="X41" s="1206"/>
      <c r="Y41" s="1206"/>
      <c r="Z41" s="1206"/>
      <c r="AA41" s="1206"/>
      <c r="AB41" s="1206"/>
      <c r="AC41" s="592"/>
      <c r="AD41" s="1206">
        <f>'Tổng hợp'!J41</f>
        <v>18101918632</v>
      </c>
      <c r="AE41" s="1206"/>
      <c r="AF41" s="1206"/>
      <c r="AG41" s="1206"/>
      <c r="AH41" s="1206"/>
      <c r="AI41" s="1206"/>
      <c r="AK41" s="50"/>
      <c r="AL41" s="50"/>
      <c r="AM41" s="224" t="s">
        <v>788</v>
      </c>
      <c r="AN41" s="50"/>
      <c r="AO41" s="50"/>
      <c r="AP41" s="50"/>
      <c r="AQ41" s="50"/>
      <c r="AR41" s="50"/>
      <c r="AS41" s="50"/>
      <c r="AT41" s="50"/>
      <c r="AU41" s="50"/>
      <c r="AV41" s="50"/>
      <c r="AW41" s="50"/>
      <c r="AX41" s="50"/>
      <c r="AY41" s="50"/>
      <c r="AZ41" s="50"/>
      <c r="BA41" s="50"/>
      <c r="BB41" s="50"/>
      <c r="BC41" s="50"/>
      <c r="BD41" s="50"/>
      <c r="BE41" s="582"/>
      <c r="BF41" s="582"/>
      <c r="BG41" s="1241"/>
      <c r="BH41" s="1241"/>
      <c r="BI41" s="1241"/>
      <c r="BJ41" s="1241"/>
      <c r="BK41" s="1241"/>
      <c r="BL41" s="1241"/>
      <c r="BM41" s="582"/>
      <c r="BN41" s="1241"/>
      <c r="BO41" s="1241"/>
      <c r="BP41" s="1241"/>
      <c r="BQ41" s="1241"/>
      <c r="BR41" s="1241"/>
      <c r="BS41" s="1241"/>
      <c r="BT41" s="607"/>
      <c r="BU41" s="605"/>
      <c r="BV41" s="605"/>
      <c r="BW41" s="582"/>
    </row>
    <row r="42" spans="1:75" s="569" customFormat="1" ht="15" hidden="1">
      <c r="A42" s="50"/>
      <c r="B42" s="50"/>
      <c r="C42" s="224" t="s">
        <v>1235</v>
      </c>
      <c r="D42" s="50"/>
      <c r="E42" s="50"/>
      <c r="F42" s="50"/>
      <c r="G42" s="50"/>
      <c r="H42" s="50"/>
      <c r="I42" s="50"/>
      <c r="J42" s="50"/>
      <c r="K42" s="50"/>
      <c r="L42" s="50"/>
      <c r="M42" s="50"/>
      <c r="N42" s="50"/>
      <c r="O42" s="50"/>
      <c r="P42" s="50"/>
      <c r="Q42" s="50"/>
      <c r="R42" s="50"/>
      <c r="S42" s="50"/>
      <c r="T42" s="50"/>
      <c r="U42" s="582"/>
      <c r="V42" s="582"/>
      <c r="W42" s="1206">
        <f>'Tổng hợp'!F42</f>
        <v>0</v>
      </c>
      <c r="X42" s="1206"/>
      <c r="Y42" s="1206"/>
      <c r="Z42" s="1206"/>
      <c r="AA42" s="1206"/>
      <c r="AB42" s="1206"/>
      <c r="AC42" s="592"/>
      <c r="AD42" s="1206">
        <f>'Tổng hợp'!J42</f>
        <v>0</v>
      </c>
      <c r="AE42" s="1206"/>
      <c r="AF42" s="1206"/>
      <c r="AG42" s="1206"/>
      <c r="AH42" s="1206"/>
      <c r="AI42" s="1206"/>
      <c r="AK42" s="50"/>
      <c r="AL42" s="50"/>
      <c r="AM42" s="224" t="s">
        <v>789</v>
      </c>
      <c r="AN42" s="50"/>
      <c r="AO42" s="50"/>
      <c r="AP42" s="50"/>
      <c r="AQ42" s="50"/>
      <c r="AR42" s="50"/>
      <c r="AS42" s="50"/>
      <c r="AT42" s="50"/>
      <c r="AU42" s="50"/>
      <c r="AV42" s="50"/>
      <c r="AW42" s="50"/>
      <c r="AX42" s="50"/>
      <c r="AY42" s="50"/>
      <c r="AZ42" s="50"/>
      <c r="BA42" s="50"/>
      <c r="BB42" s="50"/>
      <c r="BC42" s="50"/>
      <c r="BD42" s="50"/>
      <c r="BE42" s="582"/>
      <c r="BF42" s="582"/>
      <c r="BG42" s="1241"/>
      <c r="BH42" s="1241"/>
      <c r="BI42" s="1241"/>
      <c r="BJ42" s="1241"/>
      <c r="BK42" s="1241"/>
      <c r="BL42" s="1241"/>
      <c r="BM42" s="582"/>
      <c r="BN42" s="1241"/>
      <c r="BO42" s="1241"/>
      <c r="BP42" s="1241"/>
      <c r="BQ42" s="1241"/>
      <c r="BR42" s="1241"/>
      <c r="BS42" s="1241"/>
      <c r="BT42" s="607"/>
      <c r="BU42" s="605"/>
      <c r="BV42" s="605"/>
      <c r="BW42" s="582"/>
    </row>
    <row r="43" spans="1:75" s="569" customFormat="1" ht="15">
      <c r="A43" s="50"/>
      <c r="B43" s="50"/>
      <c r="C43" s="582" t="s">
        <v>237</v>
      </c>
      <c r="D43" s="582"/>
      <c r="E43" s="582"/>
      <c r="F43" s="582"/>
      <c r="G43" s="582"/>
      <c r="H43" s="582"/>
      <c r="I43" s="582"/>
      <c r="J43" s="582"/>
      <c r="K43" s="582"/>
      <c r="L43" s="582"/>
      <c r="M43" s="582"/>
      <c r="N43" s="582"/>
      <c r="O43" s="582"/>
      <c r="P43" s="582"/>
      <c r="Q43" s="582"/>
      <c r="R43" s="582"/>
      <c r="S43" s="582"/>
      <c r="T43" s="582"/>
      <c r="U43" s="582"/>
      <c r="V43" s="582"/>
      <c r="W43" s="1206">
        <f>'Tổng hợp'!F43</f>
        <v>4315176403</v>
      </c>
      <c r="X43" s="1206"/>
      <c r="Y43" s="1206"/>
      <c r="Z43" s="1206"/>
      <c r="AA43" s="1206"/>
      <c r="AB43" s="1206"/>
      <c r="AC43" s="592"/>
      <c r="AD43" s="1206">
        <f>'Tổng hợp'!J43</f>
        <v>3626594073</v>
      </c>
      <c r="AE43" s="1206"/>
      <c r="AF43" s="1206"/>
      <c r="AG43" s="1206"/>
      <c r="AH43" s="1206"/>
      <c r="AI43" s="1206"/>
      <c r="AK43" s="50"/>
      <c r="AL43" s="50"/>
      <c r="AM43" s="582" t="s">
        <v>790</v>
      </c>
      <c r="AN43" s="582"/>
      <c r="AO43" s="582"/>
      <c r="AP43" s="582"/>
      <c r="AQ43" s="582"/>
      <c r="AR43" s="582"/>
      <c r="AS43" s="582"/>
      <c r="AT43" s="582"/>
      <c r="AU43" s="582"/>
      <c r="AV43" s="582"/>
      <c r="AW43" s="582"/>
      <c r="AX43" s="582"/>
      <c r="AY43" s="582"/>
      <c r="AZ43" s="582"/>
      <c r="BA43" s="582"/>
      <c r="BB43" s="582"/>
      <c r="BC43" s="582"/>
      <c r="BD43" s="582"/>
      <c r="BE43" s="582"/>
      <c r="BF43" s="582"/>
      <c r="BG43" s="1241"/>
      <c r="BH43" s="1241"/>
      <c r="BI43" s="1241"/>
      <c r="BJ43" s="1241"/>
      <c r="BK43" s="1241"/>
      <c r="BL43" s="1241"/>
      <c r="BM43" s="582"/>
      <c r="BN43" s="1241"/>
      <c r="BO43" s="1241"/>
      <c r="BP43" s="1241"/>
      <c r="BQ43" s="1241"/>
      <c r="BR43" s="1241"/>
      <c r="BS43" s="1241"/>
      <c r="BT43" s="607"/>
      <c r="BU43" s="605"/>
      <c r="BV43" s="605"/>
      <c r="BW43" s="582"/>
    </row>
    <row r="44" spans="1:75" s="569" customFormat="1" ht="15" hidden="1">
      <c r="A44" s="50"/>
      <c r="B44" s="50"/>
      <c r="C44" s="582" t="s">
        <v>1234</v>
      </c>
      <c r="D44" s="582"/>
      <c r="E44" s="582"/>
      <c r="F44" s="582"/>
      <c r="G44" s="582"/>
      <c r="H44" s="582"/>
      <c r="I44" s="582"/>
      <c r="J44" s="582"/>
      <c r="K44" s="582"/>
      <c r="L44" s="582"/>
      <c r="M44" s="582"/>
      <c r="N44" s="582"/>
      <c r="O44" s="582"/>
      <c r="P44" s="582"/>
      <c r="Q44" s="582"/>
      <c r="R44" s="582"/>
      <c r="S44" s="582"/>
      <c r="T44" s="582"/>
      <c r="U44" s="582"/>
      <c r="V44" s="582"/>
      <c r="W44" s="1206">
        <f>'Tổng hợp'!F44</f>
        <v>0</v>
      </c>
      <c r="X44" s="1206"/>
      <c r="Y44" s="1206"/>
      <c r="Z44" s="1206"/>
      <c r="AA44" s="1206"/>
      <c r="AB44" s="1206"/>
      <c r="AC44" s="592"/>
      <c r="AD44" s="1206">
        <f>'Tổng hợp'!J44</f>
        <v>0</v>
      </c>
      <c r="AE44" s="1206"/>
      <c r="AF44" s="1206"/>
      <c r="AG44" s="1206"/>
      <c r="AH44" s="1206"/>
      <c r="AI44" s="1206"/>
      <c r="AK44" s="50"/>
      <c r="AL44" s="50"/>
      <c r="AM44" s="582" t="s">
        <v>791</v>
      </c>
      <c r="AN44" s="582"/>
      <c r="AO44" s="582"/>
      <c r="AP44" s="582"/>
      <c r="AQ44" s="582"/>
      <c r="AR44" s="582"/>
      <c r="AS44" s="582"/>
      <c r="AT44" s="582"/>
      <c r="AU44" s="582"/>
      <c r="AV44" s="582"/>
      <c r="AW44" s="582"/>
      <c r="AX44" s="582"/>
      <c r="AY44" s="582"/>
      <c r="AZ44" s="582"/>
      <c r="BA44" s="582"/>
      <c r="BB44" s="582"/>
      <c r="BC44" s="582"/>
      <c r="BD44" s="582"/>
      <c r="BE44" s="582"/>
      <c r="BF44" s="582"/>
      <c r="BG44" s="1241"/>
      <c r="BH44" s="1241"/>
      <c r="BI44" s="1241"/>
      <c r="BJ44" s="1241"/>
      <c r="BK44" s="1241"/>
      <c r="BL44" s="1241"/>
      <c r="BM44" s="582"/>
      <c r="BN44" s="1241"/>
      <c r="BO44" s="1241"/>
      <c r="BP44" s="1241"/>
      <c r="BQ44" s="1241"/>
      <c r="BR44" s="1241"/>
      <c r="BS44" s="1241"/>
      <c r="BT44" s="607"/>
      <c r="BU44" s="605"/>
      <c r="BV44" s="605"/>
      <c r="BW44" s="582"/>
    </row>
    <row r="45" spans="1:75" s="569" customFormat="1" ht="15" hidden="1">
      <c r="A45" s="50"/>
      <c r="B45" s="50"/>
      <c r="C45" s="582" t="s">
        <v>1233</v>
      </c>
      <c r="D45" s="582"/>
      <c r="E45" s="582"/>
      <c r="F45" s="582"/>
      <c r="G45" s="582"/>
      <c r="H45" s="582"/>
      <c r="I45" s="582"/>
      <c r="J45" s="582"/>
      <c r="K45" s="582"/>
      <c r="L45" s="582"/>
      <c r="M45" s="582"/>
      <c r="N45" s="582"/>
      <c r="O45" s="582"/>
      <c r="P45" s="582"/>
      <c r="Q45" s="582"/>
      <c r="R45" s="582"/>
      <c r="S45" s="582"/>
      <c r="T45" s="582"/>
      <c r="U45" s="582"/>
      <c r="V45" s="582"/>
      <c r="W45" s="1206">
        <f>'Tổng hợp'!F45</f>
        <v>0</v>
      </c>
      <c r="X45" s="1206"/>
      <c r="Y45" s="1206"/>
      <c r="Z45" s="1206"/>
      <c r="AA45" s="1206"/>
      <c r="AB45" s="1206"/>
      <c r="AC45" s="592"/>
      <c r="AD45" s="1206">
        <f>'Tổng hợp'!J45</f>
        <v>0</v>
      </c>
      <c r="AE45" s="1206"/>
      <c r="AF45" s="1206"/>
      <c r="AG45" s="1206"/>
      <c r="AH45" s="1206"/>
      <c r="AI45" s="1206"/>
      <c r="AK45" s="50"/>
      <c r="AL45" s="50"/>
      <c r="AM45" s="582" t="s">
        <v>792</v>
      </c>
      <c r="AN45" s="582"/>
      <c r="AO45" s="582"/>
      <c r="AP45" s="582"/>
      <c r="AQ45" s="582"/>
      <c r="AR45" s="582"/>
      <c r="AS45" s="582"/>
      <c r="AT45" s="582"/>
      <c r="AU45" s="582"/>
      <c r="AV45" s="582"/>
      <c r="AW45" s="582"/>
      <c r="AX45" s="582"/>
      <c r="AY45" s="582"/>
      <c r="AZ45" s="582"/>
      <c r="BA45" s="582"/>
      <c r="BB45" s="582"/>
      <c r="BC45" s="582"/>
      <c r="BD45" s="582"/>
      <c r="BE45" s="582"/>
      <c r="BF45" s="582"/>
      <c r="BG45" s="1241"/>
      <c r="BH45" s="1241"/>
      <c r="BI45" s="1241"/>
      <c r="BJ45" s="1241"/>
      <c r="BK45" s="1241"/>
      <c r="BL45" s="1241"/>
      <c r="BM45" s="582"/>
      <c r="BN45" s="1241"/>
      <c r="BO45" s="1241"/>
      <c r="BP45" s="1241"/>
      <c r="BQ45" s="1241"/>
      <c r="BR45" s="1241"/>
      <c r="BS45" s="1241"/>
      <c r="BT45" s="607"/>
      <c r="BU45" s="605"/>
      <c r="BV45" s="605"/>
      <c r="BW45" s="582"/>
    </row>
    <row r="46" spans="1:75" s="569" customFormat="1" ht="15" hidden="1">
      <c r="A46" s="50"/>
      <c r="B46" s="50"/>
      <c r="C46" s="582" t="s">
        <v>1136</v>
      </c>
      <c r="D46" s="582"/>
      <c r="E46" s="582"/>
      <c r="F46" s="582"/>
      <c r="G46" s="582"/>
      <c r="H46" s="582"/>
      <c r="I46" s="582"/>
      <c r="J46" s="582"/>
      <c r="K46" s="582"/>
      <c r="L46" s="582"/>
      <c r="M46" s="582"/>
      <c r="N46" s="582"/>
      <c r="O46" s="582"/>
      <c r="P46" s="582"/>
      <c r="Q46" s="582"/>
      <c r="R46" s="582"/>
      <c r="S46" s="582"/>
      <c r="T46" s="582"/>
      <c r="U46" s="582"/>
      <c r="V46" s="582"/>
      <c r="W46" s="1208">
        <f>'Tổng hợp'!F46</f>
        <v>0</v>
      </c>
      <c r="X46" s="1208"/>
      <c r="Y46" s="1208"/>
      <c r="Z46" s="1208"/>
      <c r="AA46" s="1208"/>
      <c r="AB46" s="1208"/>
      <c r="AC46" s="592"/>
      <c r="AD46" s="1206">
        <f>'Tổng hợp'!J46</f>
        <v>0</v>
      </c>
      <c r="AE46" s="1206"/>
      <c r="AF46" s="1206"/>
      <c r="AG46" s="1206"/>
      <c r="AH46" s="1206"/>
      <c r="AI46" s="1206"/>
      <c r="AK46" s="50"/>
      <c r="AL46" s="50"/>
      <c r="AM46" s="582" t="s">
        <v>793</v>
      </c>
      <c r="AN46" s="582"/>
      <c r="AO46" s="582"/>
      <c r="AP46" s="582"/>
      <c r="AQ46" s="582"/>
      <c r="AR46" s="582"/>
      <c r="AS46" s="582"/>
      <c r="AT46" s="582"/>
      <c r="AU46" s="582"/>
      <c r="AV46" s="582"/>
      <c r="AW46" s="582"/>
      <c r="AX46" s="582"/>
      <c r="AY46" s="582"/>
      <c r="AZ46" s="582"/>
      <c r="BA46" s="582"/>
      <c r="BB46" s="582"/>
      <c r="BC46" s="582"/>
      <c r="BD46" s="582"/>
      <c r="BE46" s="582"/>
      <c r="BF46" s="582"/>
      <c r="BG46" s="1297"/>
      <c r="BH46" s="1297"/>
      <c r="BI46" s="1297"/>
      <c r="BJ46" s="1297"/>
      <c r="BK46" s="1297"/>
      <c r="BL46" s="1297"/>
      <c r="BM46" s="582"/>
      <c r="BN46" s="1297"/>
      <c r="BO46" s="1297"/>
      <c r="BP46" s="1297"/>
      <c r="BQ46" s="1297"/>
      <c r="BR46" s="1297"/>
      <c r="BS46" s="1297"/>
      <c r="BT46" s="583"/>
      <c r="BU46" s="605"/>
      <c r="BV46" s="605"/>
      <c r="BW46" s="582"/>
    </row>
    <row r="47" spans="1:75" s="569" customFormat="1" ht="15" hidden="1">
      <c r="A47" s="50"/>
      <c r="B47" s="50"/>
      <c r="C47" s="582" t="s">
        <v>1239</v>
      </c>
      <c r="D47" s="582"/>
      <c r="E47" s="582"/>
      <c r="F47" s="582"/>
      <c r="G47" s="582"/>
      <c r="H47" s="582"/>
      <c r="I47" s="582"/>
      <c r="J47" s="582"/>
      <c r="K47" s="582"/>
      <c r="L47" s="582"/>
      <c r="M47" s="582"/>
      <c r="N47" s="582"/>
      <c r="O47" s="582"/>
      <c r="P47" s="582"/>
      <c r="Q47" s="582"/>
      <c r="R47" s="582"/>
      <c r="S47" s="582"/>
      <c r="T47" s="582"/>
      <c r="U47" s="582"/>
      <c r="V47" s="582"/>
      <c r="W47" s="1208">
        <f>'Tổng hợp'!F47</f>
        <v>0</v>
      </c>
      <c r="X47" s="1208"/>
      <c r="Y47" s="1208"/>
      <c r="Z47" s="1208"/>
      <c r="AA47" s="1208"/>
      <c r="AB47" s="1208"/>
      <c r="AC47" s="592"/>
      <c r="AD47" s="1206">
        <f>'Tổng hợp'!J47</f>
        <v>0</v>
      </c>
      <c r="AE47" s="1206"/>
      <c r="AF47" s="1206"/>
      <c r="AG47" s="1206"/>
      <c r="AH47" s="1206"/>
      <c r="AI47" s="1206"/>
      <c r="AK47" s="50"/>
      <c r="AL47" s="50"/>
      <c r="AM47" s="582"/>
      <c r="AN47" s="582"/>
      <c r="AO47" s="582"/>
      <c r="AP47" s="582"/>
      <c r="AQ47" s="582"/>
      <c r="AR47" s="582"/>
      <c r="AS47" s="582"/>
      <c r="AT47" s="582"/>
      <c r="AU47" s="582"/>
      <c r="AV47" s="582"/>
      <c r="AW47" s="582"/>
      <c r="AX47" s="582"/>
      <c r="AY47" s="582"/>
      <c r="AZ47" s="582"/>
      <c r="BA47" s="582"/>
      <c r="BB47" s="582"/>
      <c r="BC47" s="582"/>
      <c r="BD47" s="582"/>
      <c r="BE47" s="582"/>
      <c r="BF47" s="582"/>
      <c r="BG47" s="583"/>
      <c r="BH47" s="583"/>
      <c r="BI47" s="583"/>
      <c r="BJ47" s="583"/>
      <c r="BK47" s="583"/>
      <c r="BL47" s="583"/>
      <c r="BM47" s="582"/>
      <c r="BN47" s="583"/>
      <c r="BO47" s="583"/>
      <c r="BP47" s="583"/>
      <c r="BQ47" s="583"/>
      <c r="BR47" s="583"/>
      <c r="BS47" s="583"/>
      <c r="BT47" s="583"/>
      <c r="BU47" s="605"/>
      <c r="BV47" s="605"/>
      <c r="BW47" s="582"/>
    </row>
    <row r="48" spans="1:75" s="569" customFormat="1" ht="15" hidden="1">
      <c r="A48" s="50"/>
      <c r="B48" s="50"/>
      <c r="C48" s="582" t="s">
        <v>1210</v>
      </c>
      <c r="D48" s="582"/>
      <c r="E48" s="582"/>
      <c r="F48" s="582"/>
      <c r="G48" s="582"/>
      <c r="H48" s="582"/>
      <c r="I48" s="582"/>
      <c r="J48" s="582"/>
      <c r="K48" s="582"/>
      <c r="L48" s="582"/>
      <c r="M48" s="582"/>
      <c r="N48" s="582"/>
      <c r="O48" s="582"/>
      <c r="P48" s="582"/>
      <c r="Q48" s="582"/>
      <c r="R48" s="582"/>
      <c r="S48" s="582"/>
      <c r="T48" s="582"/>
      <c r="U48" s="582"/>
      <c r="V48" s="582"/>
      <c r="W48" s="1275">
        <f>'Tổng hợp'!F48</f>
        <v>0</v>
      </c>
      <c r="X48" s="1275"/>
      <c r="Y48" s="1275"/>
      <c r="Z48" s="1275"/>
      <c r="AA48" s="1275"/>
      <c r="AB48" s="1275"/>
      <c r="AC48" s="592"/>
      <c r="AD48" s="1206">
        <f>'Tổng hợp'!J48</f>
        <v>0</v>
      </c>
      <c r="AE48" s="1206"/>
      <c r="AF48" s="1206"/>
      <c r="AG48" s="1206"/>
      <c r="AH48" s="1206"/>
      <c r="AI48" s="1206"/>
      <c r="AK48" s="50"/>
      <c r="AL48" s="50"/>
      <c r="AM48" s="582"/>
      <c r="AN48" s="582"/>
      <c r="AO48" s="582"/>
      <c r="AP48" s="582"/>
      <c r="AQ48" s="582"/>
      <c r="AR48" s="582"/>
      <c r="AS48" s="582"/>
      <c r="AT48" s="582"/>
      <c r="AU48" s="582"/>
      <c r="AV48" s="582"/>
      <c r="AW48" s="582"/>
      <c r="AX48" s="582"/>
      <c r="AY48" s="582"/>
      <c r="AZ48" s="582"/>
      <c r="BA48" s="582"/>
      <c r="BB48" s="582"/>
      <c r="BC48" s="582"/>
      <c r="BD48" s="582"/>
      <c r="BE48" s="582"/>
      <c r="BF48" s="582"/>
      <c r="BG48" s="583"/>
      <c r="BH48" s="583"/>
      <c r="BI48" s="583"/>
      <c r="BJ48" s="583"/>
      <c r="BK48" s="583"/>
      <c r="BL48" s="583"/>
      <c r="BM48" s="582"/>
      <c r="BN48" s="583"/>
      <c r="BO48" s="583"/>
      <c r="BP48" s="583"/>
      <c r="BQ48" s="583"/>
      <c r="BR48" s="583"/>
      <c r="BS48" s="583"/>
      <c r="BT48" s="583"/>
      <c r="BU48" s="605"/>
      <c r="BV48" s="605"/>
      <c r="BW48" s="582"/>
    </row>
    <row r="49" spans="1:75" s="569" customFormat="1" ht="15.75" thickBot="1">
      <c r="A49" s="50"/>
      <c r="B49" s="50"/>
      <c r="C49" s="582"/>
      <c r="D49" s="50"/>
      <c r="E49" s="50"/>
      <c r="F49" s="50"/>
      <c r="G49" s="50" t="s">
        <v>238</v>
      </c>
      <c r="H49" s="582"/>
      <c r="I49" s="50"/>
      <c r="J49" s="50"/>
      <c r="K49" s="50"/>
      <c r="L49" s="50"/>
      <c r="M49" s="50"/>
      <c r="N49" s="50"/>
      <c r="O49" s="50"/>
      <c r="P49" s="50"/>
      <c r="Q49" s="50"/>
      <c r="R49" s="50"/>
      <c r="S49" s="50"/>
      <c r="T49" s="50"/>
      <c r="U49" s="582"/>
      <c r="V49" s="582"/>
      <c r="W49" s="1205">
        <f>SUBTOTAL(9,W40:AB46)</f>
        <v>22006435023</v>
      </c>
      <c r="X49" s="1205"/>
      <c r="Y49" s="1205"/>
      <c r="Z49" s="1205"/>
      <c r="AA49" s="1205"/>
      <c r="AB49" s="1205"/>
      <c r="AC49" s="592"/>
      <c r="AD49" s="1205">
        <f>SUBTOTAL(9,AD40:AI46)</f>
        <v>21728512705</v>
      </c>
      <c r="AE49" s="1205"/>
      <c r="AF49" s="1205"/>
      <c r="AG49" s="1205"/>
      <c r="AH49" s="1205"/>
      <c r="AI49" s="1205"/>
      <c r="AK49" s="50"/>
      <c r="AL49" s="50"/>
      <c r="AM49" s="50" t="s">
        <v>794</v>
      </c>
      <c r="AN49" s="50"/>
      <c r="AO49" s="50"/>
      <c r="AP49" s="50"/>
      <c r="AQ49" s="50"/>
      <c r="AR49" s="50"/>
      <c r="AS49" s="50"/>
      <c r="AT49" s="50"/>
      <c r="AU49" s="50"/>
      <c r="AV49" s="50"/>
      <c r="AW49" s="50"/>
      <c r="AX49" s="50"/>
      <c r="AY49" s="50"/>
      <c r="AZ49" s="50"/>
      <c r="BA49" s="50"/>
      <c r="BB49" s="50"/>
      <c r="BC49" s="50"/>
      <c r="BD49" s="50"/>
      <c r="BE49" s="582"/>
      <c r="BF49" s="582"/>
      <c r="BG49" s="1291">
        <f>SUBTOTAL(9,BG40:BL46)</f>
        <v>0</v>
      </c>
      <c r="BH49" s="1291"/>
      <c r="BI49" s="1291"/>
      <c r="BJ49" s="1291"/>
      <c r="BK49" s="1291"/>
      <c r="BL49" s="1291"/>
      <c r="BM49" s="582"/>
      <c r="BN49" s="1291">
        <f>SUBTOTAL(9,BN40:BS46)</f>
        <v>0</v>
      </c>
      <c r="BO49" s="1291"/>
      <c r="BP49" s="1291"/>
      <c r="BQ49" s="1291"/>
      <c r="BR49" s="1291"/>
      <c r="BS49" s="1291"/>
      <c r="BT49" s="608"/>
      <c r="BU49" s="777" t="s">
        <v>1357</v>
      </c>
      <c r="BV49" s="795">
        <f>AD49-'Tổng hợp'!J39</f>
        <v>0</v>
      </c>
      <c r="BW49" s="582"/>
    </row>
    <row r="50" spans="1:75" s="569" customFormat="1" ht="15.75" hidden="1" thickTop="1">
      <c r="A50" s="50"/>
      <c r="B50" s="50"/>
      <c r="C50" s="582"/>
      <c r="D50" s="50"/>
      <c r="E50" s="50"/>
      <c r="F50" s="50"/>
      <c r="G50" s="50"/>
      <c r="H50" s="582"/>
      <c r="I50" s="50"/>
      <c r="J50" s="50"/>
      <c r="K50" s="50"/>
      <c r="L50" s="50"/>
      <c r="M50" s="50"/>
      <c r="N50" s="50"/>
      <c r="O50" s="50"/>
      <c r="P50" s="50"/>
      <c r="Q50" s="50"/>
      <c r="R50" s="50"/>
      <c r="S50" s="50"/>
      <c r="T50" s="50"/>
      <c r="U50" s="582"/>
      <c r="V50" s="582"/>
      <c r="W50" s="573"/>
      <c r="X50" s="573"/>
      <c r="Y50" s="573"/>
      <c r="Z50" s="573"/>
      <c r="AA50" s="573"/>
      <c r="AB50" s="573"/>
      <c r="AC50" s="592"/>
      <c r="AD50" s="573"/>
      <c r="AE50" s="573"/>
      <c r="AF50" s="573"/>
      <c r="AG50" s="573"/>
      <c r="AH50" s="573"/>
      <c r="AI50" s="573"/>
      <c r="AK50" s="50"/>
      <c r="AL50" s="50"/>
      <c r="AM50" s="50"/>
      <c r="AN50" s="50"/>
      <c r="AO50" s="50"/>
      <c r="AP50" s="50"/>
      <c r="AQ50" s="50"/>
      <c r="AR50" s="50"/>
      <c r="AS50" s="50"/>
      <c r="AT50" s="50"/>
      <c r="AU50" s="50"/>
      <c r="AV50" s="50"/>
      <c r="AW50" s="50"/>
      <c r="AX50" s="50"/>
      <c r="AY50" s="50"/>
      <c r="AZ50" s="50"/>
      <c r="BA50" s="50"/>
      <c r="BB50" s="50"/>
      <c r="BC50" s="50"/>
      <c r="BD50" s="50"/>
      <c r="BE50" s="582"/>
      <c r="BF50" s="582"/>
      <c r="BG50" s="608"/>
      <c r="BH50" s="608"/>
      <c r="BI50" s="608"/>
      <c r="BJ50" s="608"/>
      <c r="BK50" s="608"/>
      <c r="BL50" s="608"/>
      <c r="BM50" s="582"/>
      <c r="BN50" s="608"/>
      <c r="BO50" s="608"/>
      <c r="BP50" s="608"/>
      <c r="BQ50" s="608"/>
      <c r="BR50" s="608"/>
      <c r="BS50" s="608"/>
      <c r="BT50" s="608"/>
      <c r="BU50" s="605"/>
      <c r="BV50" s="605"/>
      <c r="BW50" s="582"/>
    </row>
    <row r="51" spans="1:75" s="569" customFormat="1" ht="15" hidden="1">
      <c r="A51" s="50"/>
      <c r="B51" s="50"/>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82"/>
      <c r="AD51" s="582"/>
      <c r="AE51" s="582"/>
      <c r="AF51" s="582"/>
      <c r="AG51" s="582"/>
      <c r="AH51" s="582"/>
      <c r="AI51" s="582"/>
      <c r="AK51" s="50"/>
      <c r="AL51" s="50"/>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82"/>
      <c r="BN51" s="582"/>
      <c r="BO51" s="582"/>
      <c r="BP51" s="582"/>
      <c r="BQ51" s="582"/>
      <c r="BR51" s="582"/>
      <c r="BS51" s="582"/>
      <c r="BT51" s="582"/>
      <c r="BU51" s="605"/>
      <c r="BV51" s="605"/>
      <c r="BW51" s="582"/>
    </row>
    <row r="52" spans="1:75" s="569" customFormat="1" ht="15" hidden="1">
      <c r="A52" s="50"/>
      <c r="B52" s="50" t="s">
        <v>1214</v>
      </c>
      <c r="C52" s="1277" t="s">
        <v>1215</v>
      </c>
      <c r="D52" s="1277"/>
      <c r="E52" s="1277"/>
      <c r="F52" s="1277"/>
      <c r="G52" s="1277"/>
      <c r="H52" s="1277"/>
      <c r="I52" s="1277"/>
      <c r="J52" s="1277"/>
      <c r="K52" s="1277"/>
      <c r="L52" s="1277"/>
      <c r="M52" s="1277"/>
      <c r="N52" s="1277"/>
      <c r="O52" s="1277"/>
      <c r="P52" s="1277"/>
      <c r="Q52" s="1277"/>
      <c r="R52" s="1277"/>
      <c r="S52" s="1277"/>
      <c r="T52" s="1277"/>
      <c r="U52" s="1277"/>
      <c r="V52" s="1277"/>
      <c r="W52" s="1277"/>
      <c r="X52" s="1277"/>
      <c r="Y52" s="1277"/>
      <c r="Z52" s="1277"/>
      <c r="AA52" s="1277"/>
      <c r="AB52" s="1277"/>
      <c r="AC52" s="582"/>
      <c r="AD52" s="1276"/>
      <c r="AE52" s="1276"/>
      <c r="AF52" s="1276"/>
      <c r="AG52" s="1276"/>
      <c r="AH52" s="1276"/>
      <c r="AI52" s="1276"/>
      <c r="AK52" s="50"/>
      <c r="AL52" s="50"/>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82"/>
      <c r="BN52" s="1282"/>
      <c r="BO52" s="1282"/>
      <c r="BP52" s="1282"/>
      <c r="BQ52" s="1282"/>
      <c r="BR52" s="1282"/>
      <c r="BS52" s="1282"/>
      <c r="BT52" s="583"/>
      <c r="BU52" s="605"/>
      <c r="BV52" s="605"/>
      <c r="BW52" s="582"/>
    </row>
    <row r="53" spans="1:75" s="569" customFormat="1" ht="15" hidden="1">
      <c r="A53" s="50"/>
      <c r="B53" s="50" t="s">
        <v>1214</v>
      </c>
      <c r="C53" s="567" t="s">
        <v>1216</v>
      </c>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82"/>
      <c r="AD53" s="1276"/>
      <c r="AE53" s="1276"/>
      <c r="AF53" s="1276"/>
      <c r="AG53" s="1276"/>
      <c r="AH53" s="1276"/>
      <c r="AI53" s="1276"/>
      <c r="AK53" s="50"/>
      <c r="AL53" s="50"/>
      <c r="AM53" s="567" t="s">
        <v>795</v>
      </c>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82"/>
      <c r="BN53" s="1296"/>
      <c r="BO53" s="1296"/>
      <c r="BP53" s="1296"/>
      <c r="BQ53" s="1296"/>
      <c r="BR53" s="1296"/>
      <c r="BS53" s="1296"/>
      <c r="BT53" s="583"/>
      <c r="BU53" s="605"/>
      <c r="BV53" s="605"/>
      <c r="BW53" s="582"/>
    </row>
    <row r="54" spans="1:75" s="569" customFormat="1" ht="15" hidden="1">
      <c r="A54" s="50"/>
      <c r="B54" s="50" t="s">
        <v>1214</v>
      </c>
      <c r="C54" s="1277" t="s">
        <v>1217</v>
      </c>
      <c r="D54" s="1277"/>
      <c r="E54" s="1277"/>
      <c r="F54" s="1277"/>
      <c r="G54" s="1277"/>
      <c r="H54" s="1277"/>
      <c r="I54" s="1277"/>
      <c r="J54" s="1277"/>
      <c r="K54" s="1277"/>
      <c r="L54" s="1277"/>
      <c r="M54" s="1277"/>
      <c r="N54" s="1277"/>
      <c r="O54" s="1277"/>
      <c r="P54" s="1277"/>
      <c r="Q54" s="1277"/>
      <c r="R54" s="1277"/>
      <c r="S54" s="1277"/>
      <c r="T54" s="1277"/>
      <c r="U54" s="1277"/>
      <c r="V54" s="1277"/>
      <c r="W54" s="1277"/>
      <c r="X54" s="1277"/>
      <c r="Y54" s="1277"/>
      <c r="Z54" s="1277"/>
      <c r="AA54" s="1277"/>
      <c r="AB54" s="1277"/>
      <c r="AC54" s="582"/>
      <c r="AD54" s="1276"/>
      <c r="AE54" s="1276"/>
      <c r="AF54" s="1276"/>
      <c r="AG54" s="1276"/>
      <c r="AH54" s="1276"/>
      <c r="AI54" s="1276"/>
      <c r="AK54" s="50"/>
      <c r="AL54" s="50"/>
      <c r="AM54" s="567" t="s">
        <v>796</v>
      </c>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82"/>
      <c r="BN54" s="1296"/>
      <c r="BO54" s="1296"/>
      <c r="BP54" s="1296"/>
      <c r="BQ54" s="1296"/>
      <c r="BR54" s="1296"/>
      <c r="BS54" s="1296"/>
      <c r="BT54" s="583"/>
      <c r="BU54" s="605"/>
      <c r="BV54" s="605"/>
      <c r="BW54" s="582"/>
    </row>
    <row r="55" spans="1:75" s="569" customFormat="1" ht="15" hidden="1">
      <c r="A55" s="50"/>
      <c r="B55" s="50"/>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582"/>
      <c r="AD55" s="612"/>
      <c r="AE55" s="612"/>
      <c r="AF55" s="612"/>
      <c r="AG55" s="612"/>
      <c r="AH55" s="612"/>
      <c r="AI55" s="612"/>
      <c r="AK55" s="50"/>
      <c r="AL55" s="50"/>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82"/>
      <c r="BN55" s="583"/>
      <c r="BO55" s="583"/>
      <c r="BP55" s="583"/>
      <c r="BQ55" s="583"/>
      <c r="BR55" s="583"/>
      <c r="BS55" s="583"/>
      <c r="BT55" s="583"/>
      <c r="BU55" s="605"/>
      <c r="BV55" s="605"/>
      <c r="BW55" s="582"/>
    </row>
    <row r="56" spans="1:75" s="569" customFormat="1" ht="15" hidden="1">
      <c r="A56" s="50"/>
      <c r="B56" s="50"/>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582"/>
      <c r="AD56" s="612"/>
      <c r="AE56" s="612"/>
      <c r="AF56" s="612"/>
      <c r="AG56" s="612"/>
      <c r="AH56" s="612"/>
      <c r="AI56" s="612"/>
      <c r="AK56" s="50"/>
      <c r="AL56" s="50"/>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82"/>
      <c r="BN56" s="583"/>
      <c r="BO56" s="583"/>
      <c r="BP56" s="583"/>
      <c r="BQ56" s="583"/>
      <c r="BR56" s="583"/>
      <c r="BS56" s="583"/>
      <c r="BT56" s="583"/>
      <c r="BU56" s="605"/>
      <c r="BV56" s="605"/>
      <c r="BW56" s="582"/>
    </row>
    <row r="57" spans="1:75" s="569" customFormat="1" ht="8.25" customHeight="1" thickTop="1">
      <c r="A57" s="50"/>
      <c r="B57" s="50"/>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82"/>
      <c r="AD57" s="582"/>
      <c r="AE57" s="582"/>
      <c r="AF57" s="582"/>
      <c r="AG57" s="582"/>
      <c r="AH57" s="582"/>
      <c r="AI57" s="582"/>
      <c r="AK57" s="50"/>
      <c r="AL57" s="50"/>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82"/>
      <c r="BN57" s="582"/>
      <c r="BO57" s="582"/>
      <c r="BP57" s="582"/>
      <c r="BQ57" s="582"/>
      <c r="BR57" s="582"/>
      <c r="BS57" s="582"/>
      <c r="BT57" s="582"/>
      <c r="BU57" s="605"/>
      <c r="BV57" s="605"/>
      <c r="BW57" s="582"/>
    </row>
    <row r="58" spans="1:75" s="569" customFormat="1" ht="15">
      <c r="A58" s="50">
        <v>5</v>
      </c>
      <c r="B58" s="142" t="s">
        <v>1254</v>
      </c>
      <c r="C58" s="142" t="s">
        <v>1218</v>
      </c>
      <c r="D58" s="142"/>
      <c r="E58" s="142"/>
      <c r="F58" s="142"/>
      <c r="G58" s="142"/>
      <c r="H58" s="142"/>
      <c r="I58" s="142"/>
      <c r="J58" s="142"/>
      <c r="K58" s="142"/>
      <c r="L58" s="142"/>
      <c r="M58" s="142"/>
      <c r="N58" s="142"/>
      <c r="O58" s="142"/>
      <c r="P58" s="142"/>
      <c r="Q58" s="142"/>
      <c r="R58" s="142"/>
      <c r="S58" s="142"/>
      <c r="T58" s="142"/>
      <c r="U58" s="582"/>
      <c r="V58" s="582"/>
      <c r="W58" s="582"/>
      <c r="X58" s="582"/>
      <c r="Y58" s="582"/>
      <c r="Z58" s="582"/>
      <c r="AA58" s="582"/>
      <c r="AB58" s="582"/>
      <c r="AC58" s="582"/>
      <c r="AD58" s="582"/>
      <c r="AE58" s="582"/>
      <c r="AF58" s="582"/>
      <c r="AG58" s="582"/>
      <c r="AH58" s="582"/>
      <c r="AI58" s="582"/>
      <c r="AK58" s="50">
        <v>4</v>
      </c>
      <c r="AL58" s="50" t="s">
        <v>1254</v>
      </c>
      <c r="AM58" s="142" t="s">
        <v>797</v>
      </c>
      <c r="AN58" s="142"/>
      <c r="AO58" s="142"/>
      <c r="AP58" s="142"/>
      <c r="AQ58" s="142"/>
      <c r="AR58" s="142"/>
      <c r="AS58" s="142"/>
      <c r="AT58" s="142"/>
      <c r="AU58" s="142"/>
      <c r="AV58" s="142"/>
      <c r="AW58" s="142"/>
      <c r="AX58" s="142"/>
      <c r="AY58" s="142"/>
      <c r="AZ58" s="142"/>
      <c r="BA58" s="142"/>
      <c r="BB58" s="142"/>
      <c r="BC58" s="142"/>
      <c r="BD58" s="142"/>
      <c r="BE58" s="582"/>
      <c r="BF58" s="582"/>
      <c r="BG58" s="582"/>
      <c r="BH58" s="582"/>
      <c r="BI58" s="582"/>
      <c r="BJ58" s="582"/>
      <c r="BK58" s="582"/>
      <c r="BL58" s="582"/>
      <c r="BM58" s="582"/>
      <c r="BN58" s="582"/>
      <c r="BO58" s="582"/>
      <c r="BP58" s="582"/>
      <c r="BQ58" s="582"/>
      <c r="BR58" s="582"/>
      <c r="BS58" s="582"/>
      <c r="BT58" s="582"/>
      <c r="BU58" s="605"/>
      <c r="BV58" s="605"/>
      <c r="BW58" s="582"/>
    </row>
    <row r="59" spans="1:75" s="569" customFormat="1" ht="15" hidden="1">
      <c r="A59" s="50"/>
      <c r="B59" s="50"/>
      <c r="C59" s="585"/>
      <c r="D59" s="585"/>
      <c r="E59" s="585"/>
      <c r="F59" s="585"/>
      <c r="G59" s="585"/>
      <c r="H59" s="585"/>
      <c r="I59" s="585"/>
      <c r="J59" s="585"/>
      <c r="K59" s="585"/>
      <c r="L59" s="585"/>
      <c r="M59" s="585"/>
      <c r="N59" s="585"/>
      <c r="O59" s="585"/>
      <c r="P59" s="585"/>
      <c r="Q59" s="585"/>
      <c r="R59" s="585"/>
      <c r="S59" s="585"/>
      <c r="T59" s="585"/>
      <c r="U59" s="582"/>
      <c r="V59" s="582"/>
      <c r="W59" s="1209" t="str">
        <f>'Danh mục'!$B$17</f>
        <v>Số cuối kỳ</v>
      </c>
      <c r="X59" s="1209"/>
      <c r="Y59" s="1209"/>
      <c r="Z59" s="1209"/>
      <c r="AA59" s="1209"/>
      <c r="AB59" s="1209"/>
      <c r="AC59" s="587"/>
      <c r="AD59" s="1210" t="str">
        <f>'Danh mục'!$B$19</f>
        <v>Số đầu năm</v>
      </c>
      <c r="AE59" s="1210"/>
      <c r="AF59" s="1210"/>
      <c r="AG59" s="1210"/>
      <c r="AH59" s="1210"/>
      <c r="AI59" s="1210"/>
      <c r="AK59" s="50"/>
      <c r="AL59" s="50"/>
      <c r="AM59" s="585"/>
      <c r="AN59" s="585"/>
      <c r="AO59" s="585"/>
      <c r="AP59" s="585"/>
      <c r="AQ59" s="585"/>
      <c r="AR59" s="585"/>
      <c r="AS59" s="585"/>
      <c r="AT59" s="585"/>
      <c r="AU59" s="585"/>
      <c r="AV59" s="585"/>
      <c r="AW59" s="585"/>
      <c r="AX59" s="585"/>
      <c r="AY59" s="585"/>
      <c r="AZ59" s="585"/>
      <c r="BA59" s="585"/>
      <c r="BB59" s="585"/>
      <c r="BC59" s="585"/>
      <c r="BD59" s="585"/>
      <c r="BE59" s="582"/>
      <c r="BF59" s="582"/>
      <c r="BG59" s="1294" t="s">
        <v>498</v>
      </c>
      <c r="BH59" s="1294"/>
      <c r="BI59" s="1294"/>
      <c r="BJ59" s="1294"/>
      <c r="BK59" s="1294"/>
      <c r="BL59" s="1294"/>
      <c r="BM59" s="582"/>
      <c r="BN59" s="1294" t="s">
        <v>499</v>
      </c>
      <c r="BO59" s="1294"/>
      <c r="BP59" s="1294"/>
      <c r="BQ59" s="1294"/>
      <c r="BR59" s="1294"/>
      <c r="BS59" s="1294"/>
      <c r="BT59" s="606"/>
      <c r="BU59" s="605"/>
      <c r="BV59" s="605"/>
      <c r="BW59" s="582"/>
    </row>
    <row r="60" spans="1:75" s="569" customFormat="1" ht="15" hidden="1">
      <c r="A60" s="50"/>
      <c r="B60" s="50"/>
      <c r="C60" s="585"/>
      <c r="D60" s="585"/>
      <c r="E60" s="585"/>
      <c r="F60" s="585"/>
      <c r="G60" s="585"/>
      <c r="H60" s="585"/>
      <c r="I60" s="585"/>
      <c r="J60" s="585"/>
      <c r="K60" s="585"/>
      <c r="L60" s="585"/>
      <c r="M60" s="585"/>
      <c r="N60" s="585"/>
      <c r="O60" s="585"/>
      <c r="P60" s="585"/>
      <c r="Q60" s="585"/>
      <c r="R60" s="585"/>
      <c r="S60" s="585"/>
      <c r="T60" s="585"/>
      <c r="U60" s="582"/>
      <c r="V60" s="582"/>
      <c r="W60" s="588"/>
      <c r="X60" s="588"/>
      <c r="Y60" s="588"/>
      <c r="Z60" s="588"/>
      <c r="AA60" s="588"/>
      <c r="AB60" s="587" t="s">
        <v>1213</v>
      </c>
      <c r="AC60" s="564"/>
      <c r="AD60" s="589"/>
      <c r="AE60" s="588"/>
      <c r="AF60" s="588"/>
      <c r="AG60" s="588"/>
      <c r="AH60" s="588"/>
      <c r="AI60" s="587" t="s">
        <v>1213</v>
      </c>
      <c r="AK60" s="50"/>
      <c r="AL60" s="50"/>
      <c r="AM60" s="585"/>
      <c r="AN60" s="585"/>
      <c r="AO60" s="585"/>
      <c r="AP60" s="585"/>
      <c r="AQ60" s="585"/>
      <c r="AR60" s="585"/>
      <c r="AS60" s="585"/>
      <c r="AT60" s="585"/>
      <c r="AU60" s="585"/>
      <c r="AV60" s="585"/>
      <c r="AW60" s="585"/>
      <c r="AX60" s="585"/>
      <c r="AY60" s="585"/>
      <c r="AZ60" s="585"/>
      <c r="BA60" s="585"/>
      <c r="BB60" s="585"/>
      <c r="BC60" s="585"/>
      <c r="BD60" s="585"/>
      <c r="BE60" s="582"/>
      <c r="BF60" s="582"/>
      <c r="BG60" s="606"/>
      <c r="BH60" s="606"/>
      <c r="BI60" s="606"/>
      <c r="BJ60" s="606"/>
      <c r="BK60" s="606"/>
      <c r="BL60" s="606"/>
      <c r="BM60" s="582"/>
      <c r="BN60" s="606"/>
      <c r="BO60" s="606"/>
      <c r="BP60" s="606"/>
      <c r="BQ60" s="606"/>
      <c r="BR60" s="606"/>
      <c r="BS60" s="606"/>
      <c r="BT60" s="606"/>
      <c r="BU60" s="605"/>
      <c r="BV60" s="605"/>
      <c r="BW60" s="582"/>
    </row>
    <row r="61" spans="1:75" s="569" customFormat="1" ht="15" hidden="1">
      <c r="A61" s="50"/>
      <c r="B61" s="50"/>
      <c r="C61" s="224" t="s">
        <v>1331</v>
      </c>
      <c r="D61" s="50"/>
      <c r="E61" s="50"/>
      <c r="F61" s="50"/>
      <c r="G61" s="50"/>
      <c r="H61" s="50"/>
      <c r="I61" s="50"/>
      <c r="J61" s="50"/>
      <c r="K61" s="50"/>
      <c r="L61" s="50"/>
      <c r="M61" s="50"/>
      <c r="N61" s="50"/>
      <c r="O61" s="50"/>
      <c r="P61" s="50"/>
      <c r="Q61" s="50"/>
      <c r="R61" s="50"/>
      <c r="S61" s="50"/>
      <c r="T61" s="50"/>
      <c r="U61" s="582"/>
      <c r="V61" s="582"/>
      <c r="W61" s="1208">
        <f>'Tổng hợp'!C57</f>
        <v>0</v>
      </c>
      <c r="X61" s="1208"/>
      <c r="Y61" s="1208"/>
      <c r="Z61" s="1208"/>
      <c r="AA61" s="1208"/>
      <c r="AB61" s="1208"/>
      <c r="AC61" s="592"/>
      <c r="AD61" s="1208">
        <f>'Tổng hợp'!G57</f>
        <v>0</v>
      </c>
      <c r="AE61" s="1208"/>
      <c r="AF61" s="1208"/>
      <c r="AG61" s="1208"/>
      <c r="AH61" s="1208"/>
      <c r="AI61" s="1208"/>
      <c r="AK61" s="50"/>
      <c r="AL61" s="50"/>
      <c r="AM61" s="224" t="s">
        <v>798</v>
      </c>
      <c r="AN61" s="50"/>
      <c r="AO61" s="50"/>
      <c r="AP61" s="50"/>
      <c r="AQ61" s="50"/>
      <c r="AR61" s="50"/>
      <c r="AS61" s="50"/>
      <c r="AT61" s="50"/>
      <c r="AU61" s="50"/>
      <c r="AV61" s="50"/>
      <c r="AW61" s="50"/>
      <c r="AX61" s="50"/>
      <c r="AY61" s="50"/>
      <c r="AZ61" s="50"/>
      <c r="BA61" s="50"/>
      <c r="BB61" s="50"/>
      <c r="BC61" s="50"/>
      <c r="BD61" s="50"/>
      <c r="BE61" s="582"/>
      <c r="BF61" s="582"/>
      <c r="BG61" s="1295"/>
      <c r="BH61" s="1295"/>
      <c r="BI61" s="1295"/>
      <c r="BJ61" s="1295"/>
      <c r="BK61" s="1295"/>
      <c r="BL61" s="1295"/>
      <c r="BM61" s="582"/>
      <c r="BN61" s="1295"/>
      <c r="BO61" s="1295"/>
      <c r="BP61" s="1295"/>
      <c r="BQ61" s="1295"/>
      <c r="BR61" s="1295"/>
      <c r="BS61" s="1295"/>
      <c r="BT61" s="583"/>
      <c r="BU61" s="605"/>
      <c r="BV61" s="605"/>
      <c r="BW61" s="582"/>
    </row>
    <row r="62" spans="1:75" s="569" customFormat="1" ht="15" hidden="1">
      <c r="A62" s="50"/>
      <c r="B62" s="50"/>
      <c r="C62" s="224" t="s">
        <v>1219</v>
      </c>
      <c r="D62" s="50"/>
      <c r="E62" s="50"/>
      <c r="F62" s="50"/>
      <c r="G62" s="50"/>
      <c r="H62" s="50"/>
      <c r="I62" s="50"/>
      <c r="J62" s="50"/>
      <c r="K62" s="50"/>
      <c r="L62" s="50"/>
      <c r="M62" s="50"/>
      <c r="N62" s="50"/>
      <c r="O62" s="50"/>
      <c r="P62" s="50"/>
      <c r="Q62" s="50"/>
      <c r="R62" s="50"/>
      <c r="S62" s="50"/>
      <c r="T62" s="50"/>
      <c r="U62" s="582"/>
      <c r="V62" s="582"/>
      <c r="W62" s="1206">
        <f>'Tổng hợp'!F61</f>
        <v>0</v>
      </c>
      <c r="X62" s="1206"/>
      <c r="Y62" s="1206"/>
      <c r="Z62" s="1206"/>
      <c r="AA62" s="1206"/>
      <c r="AB62" s="1206"/>
      <c r="AC62" s="592"/>
      <c r="AD62" s="1206"/>
      <c r="AE62" s="1206"/>
      <c r="AF62" s="1206"/>
      <c r="AG62" s="1206"/>
      <c r="AH62" s="1206"/>
      <c r="AI62" s="1206"/>
      <c r="AK62" s="50"/>
      <c r="AL62" s="50"/>
      <c r="AM62" s="224" t="s">
        <v>799</v>
      </c>
      <c r="AN62" s="50"/>
      <c r="AO62" s="50"/>
      <c r="AP62" s="50"/>
      <c r="AQ62" s="50"/>
      <c r="AR62" s="50"/>
      <c r="AS62" s="50"/>
      <c r="AT62" s="50"/>
      <c r="AU62" s="50"/>
      <c r="AV62" s="50"/>
      <c r="AW62" s="50"/>
      <c r="AX62" s="50"/>
      <c r="AY62" s="50"/>
      <c r="AZ62" s="50"/>
      <c r="BA62" s="50"/>
      <c r="BB62" s="50"/>
      <c r="BC62" s="50"/>
      <c r="BD62" s="50"/>
      <c r="BE62" s="582"/>
      <c r="BF62" s="582"/>
      <c r="BG62" s="1241" t="e">
        <f>SUBTOTAL(9,#REF!)</f>
        <v>#REF!</v>
      </c>
      <c r="BH62" s="1241"/>
      <c r="BI62" s="1241"/>
      <c r="BJ62" s="1241"/>
      <c r="BK62" s="1241"/>
      <c r="BL62" s="1241"/>
      <c r="BM62" s="582"/>
      <c r="BN62" s="1241" t="e">
        <f>SUBTOTAL(9,#REF!)</f>
        <v>#REF!</v>
      </c>
      <c r="BO62" s="1241"/>
      <c r="BP62" s="1241"/>
      <c r="BQ62" s="1241"/>
      <c r="BR62" s="1241"/>
      <c r="BS62" s="1241"/>
      <c r="BT62" s="607"/>
      <c r="BU62" s="605"/>
      <c r="BV62" s="605"/>
      <c r="BW62" s="582"/>
    </row>
    <row r="63" spans="1:75" s="569" customFormat="1" ht="15.75" hidden="1" thickBot="1">
      <c r="A63" s="50"/>
      <c r="B63" s="50"/>
      <c r="D63" s="50"/>
      <c r="E63" s="50"/>
      <c r="F63" s="50"/>
      <c r="G63" s="50"/>
      <c r="H63" s="50"/>
      <c r="I63" s="50"/>
      <c r="J63" s="50" t="s">
        <v>113</v>
      </c>
      <c r="K63" s="50"/>
      <c r="L63" s="50"/>
      <c r="M63" s="50"/>
      <c r="N63" s="50"/>
      <c r="O63" s="50"/>
      <c r="P63" s="50"/>
      <c r="Q63" s="50"/>
      <c r="R63" s="50"/>
      <c r="S63" s="50"/>
      <c r="T63" s="50"/>
      <c r="U63" s="582"/>
      <c r="V63" s="582"/>
      <c r="W63" s="1205">
        <f>SUBTOTAL(9,W61:AB62)</f>
        <v>0</v>
      </c>
      <c r="X63" s="1205"/>
      <c r="Y63" s="1205"/>
      <c r="Z63" s="1205"/>
      <c r="AA63" s="1205"/>
      <c r="AB63" s="1205"/>
      <c r="AC63" s="592"/>
      <c r="AD63" s="1205">
        <f>SUBTOTAL(9,AD61:AI62)</f>
        <v>0</v>
      </c>
      <c r="AE63" s="1205"/>
      <c r="AF63" s="1205"/>
      <c r="AG63" s="1205"/>
      <c r="AH63" s="1205"/>
      <c r="AI63" s="1205"/>
      <c r="AK63" s="50"/>
      <c r="AL63" s="50"/>
      <c r="AM63" s="50" t="s">
        <v>773</v>
      </c>
      <c r="AN63" s="50"/>
      <c r="AO63" s="50"/>
      <c r="AP63" s="50"/>
      <c r="AQ63" s="50"/>
      <c r="AR63" s="50"/>
      <c r="AS63" s="50"/>
      <c r="AT63" s="50"/>
      <c r="AU63" s="50"/>
      <c r="AV63" s="50"/>
      <c r="AW63" s="50"/>
      <c r="AX63" s="50"/>
      <c r="AY63" s="50"/>
      <c r="AZ63" s="50"/>
      <c r="BA63" s="50"/>
      <c r="BB63" s="50"/>
      <c r="BC63" s="50"/>
      <c r="BD63" s="50"/>
      <c r="BE63" s="582"/>
      <c r="BF63" s="582"/>
      <c r="BG63" s="1291">
        <f>SUBTOTAL(9,BG61:BL62)</f>
        <v>0</v>
      </c>
      <c r="BH63" s="1291"/>
      <c r="BI63" s="1291"/>
      <c r="BJ63" s="1291"/>
      <c r="BK63" s="1291"/>
      <c r="BL63" s="1291"/>
      <c r="BM63" s="582"/>
      <c r="BN63" s="1291">
        <f>SUBTOTAL(9,BN61:BS62)</f>
        <v>0</v>
      </c>
      <c r="BO63" s="1291"/>
      <c r="BP63" s="1291"/>
      <c r="BQ63" s="1291"/>
      <c r="BR63" s="1291"/>
      <c r="BS63" s="1291"/>
      <c r="BT63" s="608"/>
      <c r="BU63" s="795">
        <f>W63-'Tổng hợp'!F54</f>
        <v>0</v>
      </c>
      <c r="BV63" s="795">
        <f>AD63-'Tổng hợp'!J54</f>
        <v>0</v>
      </c>
      <c r="BW63" s="582"/>
    </row>
    <row r="64" spans="1:75" s="569" customFormat="1" ht="15.75" hidden="1" thickTop="1">
      <c r="A64" s="50"/>
      <c r="B64" s="50"/>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82"/>
      <c r="AD64" s="582"/>
      <c r="AE64" s="582"/>
      <c r="AF64" s="582"/>
      <c r="AG64" s="582"/>
      <c r="AH64" s="582"/>
      <c r="AI64" s="582"/>
      <c r="AK64" s="50"/>
      <c r="AL64" s="50"/>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82"/>
      <c r="BN64" s="582"/>
      <c r="BO64" s="582"/>
      <c r="BP64" s="582"/>
      <c r="BQ64" s="582"/>
      <c r="BR64" s="582"/>
      <c r="BS64" s="582"/>
      <c r="BT64" s="582"/>
      <c r="BU64" s="605"/>
      <c r="BV64" s="605"/>
      <c r="BW64" s="582"/>
    </row>
    <row r="65" spans="1:75" s="569" customFormat="1" ht="15" customHeight="1" hidden="1">
      <c r="A65" s="50"/>
      <c r="B65" s="50"/>
      <c r="C65" s="1218" t="s">
        <v>553</v>
      </c>
      <c r="D65" s="1218"/>
      <c r="E65" s="1218"/>
      <c r="F65" s="1218"/>
      <c r="G65" s="1218"/>
      <c r="H65" s="1218"/>
      <c r="I65" s="1218"/>
      <c r="J65" s="1218"/>
      <c r="K65" s="1218"/>
      <c r="L65" s="1218"/>
      <c r="M65" s="1218"/>
      <c r="N65" s="1218"/>
      <c r="O65" s="1218"/>
      <c r="P65" s="1218"/>
      <c r="Q65" s="1218"/>
      <c r="R65" s="1218"/>
      <c r="S65" s="1218"/>
      <c r="T65" s="1218"/>
      <c r="U65" s="1218"/>
      <c r="V65" s="1218"/>
      <c r="W65" s="1218"/>
      <c r="X65" s="1218"/>
      <c r="Y65" s="1218"/>
      <c r="Z65" s="1218"/>
      <c r="AA65" s="1218"/>
      <c r="AB65" s="1218"/>
      <c r="AC65" s="1218"/>
      <c r="AD65" s="1218"/>
      <c r="AE65" s="1218"/>
      <c r="AF65" s="1218"/>
      <c r="AG65" s="1218"/>
      <c r="AH65" s="1218"/>
      <c r="AI65" s="1218"/>
      <c r="AK65" s="50"/>
      <c r="AL65" s="50"/>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82"/>
      <c r="BN65" s="582"/>
      <c r="BO65" s="582"/>
      <c r="BP65" s="582"/>
      <c r="BQ65" s="582"/>
      <c r="BR65" s="582"/>
      <c r="BS65" s="582"/>
      <c r="BT65" s="582"/>
      <c r="BU65" s="605"/>
      <c r="BV65" s="605"/>
      <c r="BW65" s="582"/>
    </row>
    <row r="66" spans="3:64" ht="15" hidden="1">
      <c r="C66" s="1218"/>
      <c r="D66" s="1218"/>
      <c r="E66" s="1218"/>
      <c r="F66" s="1218"/>
      <c r="G66" s="1218"/>
      <c r="H66" s="1218"/>
      <c r="I66" s="1218"/>
      <c r="J66" s="1218"/>
      <c r="K66" s="1218"/>
      <c r="L66" s="1218"/>
      <c r="M66" s="1218"/>
      <c r="N66" s="1218"/>
      <c r="O66" s="1218"/>
      <c r="P66" s="1218"/>
      <c r="Q66" s="1218"/>
      <c r="R66" s="1218"/>
      <c r="S66" s="1218"/>
      <c r="T66" s="1218"/>
      <c r="U66" s="1218"/>
      <c r="V66" s="1218"/>
      <c r="W66" s="1218"/>
      <c r="X66" s="1218"/>
      <c r="Y66" s="1218"/>
      <c r="Z66" s="1218"/>
      <c r="AA66" s="1218"/>
      <c r="AB66" s="1218"/>
      <c r="AC66" s="1218"/>
      <c r="AD66" s="1218"/>
      <c r="AE66" s="1218"/>
      <c r="AF66" s="1218"/>
      <c r="AG66" s="1218"/>
      <c r="AH66" s="1218"/>
      <c r="AI66" s="1218"/>
      <c r="AM66" s="477"/>
      <c r="AN66" s="477"/>
      <c r="AO66" s="477"/>
      <c r="AP66" s="477"/>
      <c r="AQ66" s="477"/>
      <c r="AR66" s="477"/>
      <c r="AS66" s="477"/>
      <c r="AT66" s="477"/>
      <c r="AU66" s="477"/>
      <c r="AV66" s="477"/>
      <c r="AW66" s="477"/>
      <c r="AX66" s="477"/>
      <c r="AY66" s="477"/>
      <c r="AZ66" s="477"/>
      <c r="BA66" s="477"/>
      <c r="BB66" s="477"/>
      <c r="BC66" s="477"/>
      <c r="BD66" s="477"/>
      <c r="BE66" s="477"/>
      <c r="BF66" s="477"/>
      <c r="BG66" s="477"/>
      <c r="BH66" s="477"/>
      <c r="BI66" s="477"/>
      <c r="BJ66" s="477"/>
      <c r="BK66" s="477"/>
      <c r="BL66" s="477"/>
    </row>
    <row r="67" spans="3:64" ht="15" hidden="1">
      <c r="C67" s="1218"/>
      <c r="D67" s="1218"/>
      <c r="E67" s="1218"/>
      <c r="F67" s="1218"/>
      <c r="G67" s="1218"/>
      <c r="H67" s="1218"/>
      <c r="I67" s="1218"/>
      <c r="J67" s="1218"/>
      <c r="K67" s="1218"/>
      <c r="L67" s="1218"/>
      <c r="M67" s="1218"/>
      <c r="N67" s="1218"/>
      <c r="O67" s="1218"/>
      <c r="P67" s="1218"/>
      <c r="Q67" s="1218"/>
      <c r="R67" s="1218"/>
      <c r="S67" s="1218"/>
      <c r="T67" s="1218"/>
      <c r="U67" s="1218"/>
      <c r="V67" s="1218"/>
      <c r="W67" s="1218"/>
      <c r="X67" s="1218"/>
      <c r="Y67" s="1218"/>
      <c r="Z67" s="1218"/>
      <c r="AA67" s="1218"/>
      <c r="AB67" s="1218"/>
      <c r="AC67" s="1218"/>
      <c r="AD67" s="1218"/>
      <c r="AE67" s="1218"/>
      <c r="AF67" s="1218"/>
      <c r="AG67" s="1218"/>
      <c r="AH67" s="1218"/>
      <c r="AI67" s="1218"/>
      <c r="AM67" s="477"/>
      <c r="AN67" s="477"/>
      <c r="AO67" s="477"/>
      <c r="AP67" s="477"/>
      <c r="AQ67" s="477"/>
      <c r="AR67" s="477"/>
      <c r="AS67" s="477"/>
      <c r="AT67" s="477"/>
      <c r="AU67" s="477"/>
      <c r="AV67" s="477"/>
      <c r="AW67" s="477"/>
      <c r="AX67" s="477"/>
      <c r="AY67" s="477"/>
      <c r="AZ67" s="477"/>
      <c r="BA67" s="477"/>
      <c r="BB67" s="477"/>
      <c r="BC67" s="477"/>
      <c r="BD67" s="477"/>
      <c r="BE67" s="477"/>
      <c r="BF67" s="477"/>
      <c r="BG67" s="477"/>
      <c r="BH67" s="477"/>
      <c r="BI67" s="477"/>
      <c r="BJ67" s="477"/>
      <c r="BK67" s="477"/>
      <c r="BL67" s="477"/>
    </row>
    <row r="68" spans="3:64" ht="4.5" customHeight="1">
      <c r="C68" s="784"/>
      <c r="D68" s="784"/>
      <c r="E68" s="784"/>
      <c r="F68" s="784"/>
      <c r="G68" s="784"/>
      <c r="H68" s="784"/>
      <c r="I68" s="784"/>
      <c r="J68" s="784"/>
      <c r="K68" s="784"/>
      <c r="L68" s="784"/>
      <c r="M68" s="784"/>
      <c r="N68" s="784"/>
      <c r="O68" s="784"/>
      <c r="P68" s="784"/>
      <c r="Q68" s="784"/>
      <c r="R68" s="784"/>
      <c r="S68" s="784"/>
      <c r="T68" s="784"/>
      <c r="U68" s="784"/>
      <c r="V68" s="784"/>
      <c r="W68" s="784"/>
      <c r="X68" s="784"/>
      <c r="Y68" s="784"/>
      <c r="Z68" s="784"/>
      <c r="AA68" s="784"/>
      <c r="AB68" s="784"/>
      <c r="AC68" s="784"/>
      <c r="AD68" s="784"/>
      <c r="AE68" s="784"/>
      <c r="AF68" s="784"/>
      <c r="AG68" s="784"/>
      <c r="AH68" s="784"/>
      <c r="AI68" s="784"/>
      <c r="AM68" s="477"/>
      <c r="AN68" s="477"/>
      <c r="AO68" s="477"/>
      <c r="AP68" s="477"/>
      <c r="AQ68" s="477"/>
      <c r="AR68" s="477"/>
      <c r="AS68" s="477"/>
      <c r="AT68" s="477"/>
      <c r="AU68" s="477"/>
      <c r="AV68" s="477"/>
      <c r="AW68" s="477"/>
      <c r="AX68" s="477"/>
      <c r="AY68" s="477"/>
      <c r="AZ68" s="477"/>
      <c r="BA68" s="477"/>
      <c r="BB68" s="477"/>
      <c r="BC68" s="477"/>
      <c r="BD68" s="477"/>
      <c r="BE68" s="477"/>
      <c r="BF68" s="477"/>
      <c r="BG68" s="477"/>
      <c r="BH68" s="477"/>
      <c r="BI68" s="477"/>
      <c r="BJ68" s="477"/>
      <c r="BK68" s="477"/>
      <c r="BL68" s="477"/>
    </row>
    <row r="69" spans="1:56" ht="15">
      <c r="A69" s="461">
        <v>6</v>
      </c>
      <c r="B69" s="461" t="s">
        <v>1254</v>
      </c>
      <c r="C69" s="462" t="s">
        <v>318</v>
      </c>
      <c r="D69" s="462"/>
      <c r="E69" s="462"/>
      <c r="F69" s="462"/>
      <c r="G69" s="462"/>
      <c r="H69" s="462"/>
      <c r="I69" s="462"/>
      <c r="J69" s="462"/>
      <c r="K69" s="462"/>
      <c r="L69" s="462"/>
      <c r="M69" s="462"/>
      <c r="N69" s="462"/>
      <c r="O69" s="462"/>
      <c r="P69" s="462"/>
      <c r="Q69" s="462"/>
      <c r="R69" s="462"/>
      <c r="S69" s="462"/>
      <c r="T69" s="462"/>
      <c r="AK69" s="461">
        <v>5</v>
      </c>
      <c r="AL69" s="461" t="s">
        <v>1254</v>
      </c>
      <c r="AM69" s="462" t="s">
        <v>802</v>
      </c>
      <c r="AN69" s="462"/>
      <c r="AO69" s="462"/>
      <c r="AP69" s="462"/>
      <c r="AQ69" s="462"/>
      <c r="AR69" s="462"/>
      <c r="AS69" s="462"/>
      <c r="AT69" s="462"/>
      <c r="AU69" s="462"/>
      <c r="AV69" s="462"/>
      <c r="AW69" s="462"/>
      <c r="AX69" s="462"/>
      <c r="AY69" s="462"/>
      <c r="AZ69" s="462"/>
      <c r="BA69" s="462"/>
      <c r="BB69" s="462"/>
      <c r="BC69" s="462"/>
      <c r="BD69" s="462"/>
    </row>
    <row r="70" spans="3:72" ht="15" hidden="1">
      <c r="C70" s="466"/>
      <c r="D70" s="466"/>
      <c r="E70" s="466"/>
      <c r="F70" s="466"/>
      <c r="G70" s="466"/>
      <c r="H70" s="466"/>
      <c r="I70" s="466"/>
      <c r="J70" s="466"/>
      <c r="K70" s="466"/>
      <c r="L70" s="466"/>
      <c r="M70" s="466"/>
      <c r="N70" s="466"/>
      <c r="O70" s="466"/>
      <c r="P70" s="466"/>
      <c r="Q70" s="466"/>
      <c r="R70" s="466"/>
      <c r="S70" s="466"/>
      <c r="T70" s="466"/>
      <c r="W70" s="1274" t="str">
        <f>'Danh mục'!$B$17</f>
        <v>Số cuối kỳ</v>
      </c>
      <c r="X70" s="1274"/>
      <c r="Y70" s="1274"/>
      <c r="Z70" s="1274"/>
      <c r="AA70" s="1274"/>
      <c r="AB70" s="1274"/>
      <c r="AC70" s="474"/>
      <c r="AD70" s="1210" t="str">
        <f>'Danh mục'!$B$19</f>
        <v>Số đầu năm</v>
      </c>
      <c r="AE70" s="1210"/>
      <c r="AF70" s="1210"/>
      <c r="AG70" s="1210"/>
      <c r="AH70" s="1210"/>
      <c r="AI70" s="1210"/>
      <c r="AM70" s="466"/>
      <c r="AN70" s="466"/>
      <c r="AO70" s="466"/>
      <c r="AP70" s="466"/>
      <c r="AQ70" s="466"/>
      <c r="AR70" s="466"/>
      <c r="AS70" s="466"/>
      <c r="AT70" s="466"/>
      <c r="AU70" s="466"/>
      <c r="AV70" s="466"/>
      <c r="AW70" s="466"/>
      <c r="AX70" s="466"/>
      <c r="AY70" s="466"/>
      <c r="AZ70" s="466"/>
      <c r="BA70" s="466"/>
      <c r="BB70" s="466"/>
      <c r="BC70" s="466"/>
      <c r="BD70" s="466"/>
      <c r="BG70" s="1299" t="s">
        <v>498</v>
      </c>
      <c r="BH70" s="1299"/>
      <c r="BI70" s="1299"/>
      <c r="BJ70" s="1299"/>
      <c r="BK70" s="1299"/>
      <c r="BL70" s="1299"/>
      <c r="BN70" s="1299" t="s">
        <v>499</v>
      </c>
      <c r="BO70" s="1299"/>
      <c r="BP70" s="1299"/>
      <c r="BQ70" s="1299"/>
      <c r="BR70" s="1299"/>
      <c r="BS70" s="1299"/>
      <c r="BT70" s="467"/>
    </row>
    <row r="71" spans="3:72" ht="15" hidden="1">
      <c r="C71" s="466"/>
      <c r="D71" s="466"/>
      <c r="E71" s="466"/>
      <c r="F71" s="466"/>
      <c r="G71" s="466"/>
      <c r="H71" s="466"/>
      <c r="I71" s="466"/>
      <c r="J71" s="466"/>
      <c r="K71" s="466"/>
      <c r="L71" s="466"/>
      <c r="M71" s="466"/>
      <c r="N71" s="466"/>
      <c r="O71" s="466"/>
      <c r="P71" s="466"/>
      <c r="Q71" s="466"/>
      <c r="R71" s="466"/>
      <c r="S71" s="466"/>
      <c r="T71" s="466"/>
      <c r="W71" s="473"/>
      <c r="X71" s="473"/>
      <c r="Y71" s="473"/>
      <c r="Z71" s="473"/>
      <c r="AA71" s="473"/>
      <c r="AB71" s="479" t="s">
        <v>1213</v>
      </c>
      <c r="AC71" s="479"/>
      <c r="AD71" s="480"/>
      <c r="AE71" s="481"/>
      <c r="AF71" s="481"/>
      <c r="AG71" s="481"/>
      <c r="AH71" s="481"/>
      <c r="AI71" s="479" t="s">
        <v>1213</v>
      </c>
      <c r="AM71" s="466"/>
      <c r="AN71" s="466"/>
      <c r="AO71" s="466"/>
      <c r="AP71" s="466"/>
      <c r="AQ71" s="466"/>
      <c r="AR71" s="466"/>
      <c r="AS71" s="466"/>
      <c r="AT71" s="466"/>
      <c r="AU71" s="466"/>
      <c r="AV71" s="466"/>
      <c r="AW71" s="466"/>
      <c r="AX71" s="466"/>
      <c r="AY71" s="466"/>
      <c r="AZ71" s="466"/>
      <c r="BA71" s="466"/>
      <c r="BB71" s="466"/>
      <c r="BC71" s="466"/>
      <c r="BD71" s="466"/>
      <c r="BG71" s="467"/>
      <c r="BH71" s="467"/>
      <c r="BI71" s="467"/>
      <c r="BJ71" s="467"/>
      <c r="BK71" s="467"/>
      <c r="BL71" s="467"/>
      <c r="BN71" s="467"/>
      <c r="BO71" s="467"/>
      <c r="BP71" s="467"/>
      <c r="BQ71" s="467"/>
      <c r="BR71" s="467"/>
      <c r="BS71" s="467"/>
      <c r="BT71" s="467"/>
    </row>
    <row r="72" spans="3:72" ht="15" hidden="1">
      <c r="C72" s="468" t="s">
        <v>319</v>
      </c>
      <c r="D72" s="461"/>
      <c r="E72" s="461"/>
      <c r="F72" s="461"/>
      <c r="G72" s="461"/>
      <c r="H72" s="461"/>
      <c r="I72" s="461"/>
      <c r="J72" s="461"/>
      <c r="K72" s="461"/>
      <c r="L72" s="461"/>
      <c r="M72" s="461"/>
      <c r="N72" s="461"/>
      <c r="O72" s="461"/>
      <c r="P72" s="461"/>
      <c r="Q72" s="461"/>
      <c r="R72" s="461"/>
      <c r="S72" s="461"/>
      <c r="T72" s="461"/>
      <c r="W72" s="1216"/>
      <c r="X72" s="1216"/>
      <c r="Y72" s="1216"/>
      <c r="Z72" s="1216"/>
      <c r="AA72" s="1216"/>
      <c r="AB72" s="1216"/>
      <c r="AC72" s="470"/>
      <c r="AD72" s="1216"/>
      <c r="AE72" s="1216"/>
      <c r="AF72" s="1216"/>
      <c r="AG72" s="1216"/>
      <c r="AH72" s="1216"/>
      <c r="AI72" s="1216"/>
      <c r="AM72" s="468" t="s">
        <v>803</v>
      </c>
      <c r="AN72" s="461"/>
      <c r="AO72" s="461"/>
      <c r="AP72" s="461"/>
      <c r="AQ72" s="461"/>
      <c r="AR72" s="461"/>
      <c r="AS72" s="461"/>
      <c r="AT72" s="461"/>
      <c r="AU72" s="461"/>
      <c r="AV72" s="461"/>
      <c r="AW72" s="461"/>
      <c r="AX72" s="461"/>
      <c r="AY72" s="461"/>
      <c r="AZ72" s="461"/>
      <c r="BA72" s="461"/>
      <c r="BB72" s="461"/>
      <c r="BC72" s="461"/>
      <c r="BD72" s="461"/>
      <c r="BG72" s="1298"/>
      <c r="BH72" s="1298"/>
      <c r="BI72" s="1298"/>
      <c r="BJ72" s="1298"/>
      <c r="BK72" s="1298"/>
      <c r="BL72" s="1298"/>
      <c r="BN72" s="1298"/>
      <c r="BO72" s="1298"/>
      <c r="BP72" s="1298"/>
      <c r="BQ72" s="1298"/>
      <c r="BR72" s="1298"/>
      <c r="BS72" s="1298"/>
      <c r="BT72" s="469"/>
    </row>
    <row r="73" spans="3:72" ht="15" hidden="1">
      <c r="C73" s="463" t="s">
        <v>357</v>
      </c>
      <c r="D73" s="461"/>
      <c r="E73" s="461"/>
      <c r="F73" s="461"/>
      <c r="G73" s="461"/>
      <c r="H73" s="461"/>
      <c r="I73" s="461"/>
      <c r="J73" s="461"/>
      <c r="K73" s="461"/>
      <c r="L73" s="461"/>
      <c r="M73" s="461"/>
      <c r="N73" s="461"/>
      <c r="O73" s="461"/>
      <c r="P73" s="461"/>
      <c r="Q73" s="461"/>
      <c r="R73" s="461"/>
      <c r="S73" s="461"/>
      <c r="T73" s="461"/>
      <c r="W73" s="1272">
        <f>'Tổng hợp'!F28</f>
        <v>0</v>
      </c>
      <c r="X73" s="1272"/>
      <c r="Y73" s="1272"/>
      <c r="Z73" s="1272"/>
      <c r="AA73" s="1272"/>
      <c r="AB73" s="1272"/>
      <c r="AC73" s="470"/>
      <c r="AD73" s="1272">
        <f>'Tổng hợp'!J28</f>
        <v>0</v>
      </c>
      <c r="AE73" s="1272"/>
      <c r="AF73" s="1272"/>
      <c r="AG73" s="1272"/>
      <c r="AH73" s="1272"/>
      <c r="AI73" s="1272"/>
      <c r="AM73" s="468" t="s">
        <v>804</v>
      </c>
      <c r="AN73" s="461"/>
      <c r="AO73" s="461"/>
      <c r="AP73" s="461"/>
      <c r="AQ73" s="461"/>
      <c r="AR73" s="461"/>
      <c r="AS73" s="461"/>
      <c r="AT73" s="461"/>
      <c r="AU73" s="461"/>
      <c r="AV73" s="461"/>
      <c r="AW73" s="461"/>
      <c r="AX73" s="461"/>
      <c r="AY73" s="461"/>
      <c r="AZ73" s="461"/>
      <c r="BA73" s="461"/>
      <c r="BB73" s="461"/>
      <c r="BC73" s="461"/>
      <c r="BD73" s="461"/>
      <c r="BG73" s="1300" t="e">
        <f>SUBTOTAL(9,#REF!)</f>
        <v>#REF!</v>
      </c>
      <c r="BH73" s="1300"/>
      <c r="BI73" s="1300"/>
      <c r="BJ73" s="1300"/>
      <c r="BK73" s="1300"/>
      <c r="BL73" s="1300"/>
      <c r="BN73" s="1300" t="e">
        <f>SUBTOTAL(9,#REF!)</f>
        <v>#REF!</v>
      </c>
      <c r="BO73" s="1300"/>
      <c r="BP73" s="1300"/>
      <c r="BQ73" s="1300"/>
      <c r="BR73" s="1300"/>
      <c r="BS73" s="1300"/>
      <c r="BT73" s="471"/>
    </row>
    <row r="74" spans="3:72" ht="15" hidden="1">
      <c r="C74" s="463" t="s">
        <v>320</v>
      </c>
      <c r="W74" s="1265"/>
      <c r="X74" s="1265"/>
      <c r="Y74" s="1265"/>
      <c r="Z74" s="1265"/>
      <c r="AA74" s="1265"/>
      <c r="AB74" s="1265"/>
      <c r="AC74" s="470"/>
      <c r="AD74" s="1265"/>
      <c r="AE74" s="1265"/>
      <c r="AF74" s="1265"/>
      <c r="AG74" s="1265"/>
      <c r="AH74" s="1265"/>
      <c r="AI74" s="1265"/>
      <c r="AM74" s="463" t="s">
        <v>805</v>
      </c>
      <c r="BG74" s="1301"/>
      <c r="BH74" s="1301"/>
      <c r="BI74" s="1301"/>
      <c r="BJ74" s="1301"/>
      <c r="BK74" s="1301"/>
      <c r="BL74" s="1301"/>
      <c r="BN74" s="1301"/>
      <c r="BO74" s="1301"/>
      <c r="BP74" s="1301"/>
      <c r="BQ74" s="1301"/>
      <c r="BR74" s="1301"/>
      <c r="BS74" s="1301"/>
      <c r="BT74" s="482"/>
    </row>
    <row r="75" spans="4:72" ht="15.75" hidden="1" thickBot="1">
      <c r="D75" s="461"/>
      <c r="E75" s="461"/>
      <c r="F75" s="461"/>
      <c r="G75" s="461"/>
      <c r="H75" s="461"/>
      <c r="I75" s="461"/>
      <c r="J75" s="461" t="s">
        <v>113</v>
      </c>
      <c r="K75" s="461"/>
      <c r="L75" s="461"/>
      <c r="M75" s="461"/>
      <c r="N75" s="461"/>
      <c r="O75" s="461"/>
      <c r="P75" s="461"/>
      <c r="Q75" s="461"/>
      <c r="R75" s="461"/>
      <c r="S75" s="461"/>
      <c r="T75" s="461"/>
      <c r="W75" s="1271">
        <f>SUBTOTAL(9,W72:AB74)</f>
        <v>0</v>
      </c>
      <c r="X75" s="1271"/>
      <c r="Y75" s="1271"/>
      <c r="Z75" s="1271"/>
      <c r="AA75" s="1271"/>
      <c r="AB75" s="1271"/>
      <c r="AC75" s="470"/>
      <c r="AD75" s="1271">
        <f>SUBTOTAL(9,AD72:AI74)</f>
        <v>0</v>
      </c>
      <c r="AE75" s="1271"/>
      <c r="AF75" s="1271"/>
      <c r="AG75" s="1271"/>
      <c r="AH75" s="1271"/>
      <c r="AI75" s="1271"/>
      <c r="AM75" s="461" t="s">
        <v>773</v>
      </c>
      <c r="AN75" s="461"/>
      <c r="AO75" s="461"/>
      <c r="AP75" s="461"/>
      <c r="AQ75" s="461"/>
      <c r="AR75" s="461"/>
      <c r="AS75" s="461"/>
      <c r="AT75" s="461"/>
      <c r="AU75" s="461"/>
      <c r="AV75" s="461"/>
      <c r="AW75" s="461"/>
      <c r="AX75" s="461"/>
      <c r="AY75" s="461"/>
      <c r="AZ75" s="461"/>
      <c r="BA75" s="461"/>
      <c r="BB75" s="461"/>
      <c r="BC75" s="461"/>
      <c r="BD75" s="461"/>
      <c r="BG75" s="1302">
        <f>SUBTOTAL(9,BG72:BL74)</f>
        <v>0</v>
      </c>
      <c r="BH75" s="1302"/>
      <c r="BI75" s="1302"/>
      <c r="BJ75" s="1302"/>
      <c r="BK75" s="1302"/>
      <c r="BL75" s="1302"/>
      <c r="BN75" s="1302">
        <f>SUBTOTAL(9,BN72:BS74)</f>
        <v>0</v>
      </c>
      <c r="BO75" s="1302"/>
      <c r="BP75" s="1302"/>
      <c r="BQ75" s="1302"/>
      <c r="BR75" s="1302"/>
      <c r="BS75" s="1302"/>
      <c r="BT75" s="472"/>
    </row>
    <row r="76" spans="3:64" ht="6" customHeight="1">
      <c r="C76" s="477"/>
      <c r="D76" s="477"/>
      <c r="E76" s="477"/>
      <c r="F76" s="477"/>
      <c r="G76" s="477"/>
      <c r="H76" s="477"/>
      <c r="I76" s="477"/>
      <c r="J76" s="477"/>
      <c r="K76" s="477"/>
      <c r="L76" s="477"/>
      <c r="M76" s="477"/>
      <c r="N76" s="477"/>
      <c r="O76" s="477"/>
      <c r="P76" s="477"/>
      <c r="Q76" s="477"/>
      <c r="R76" s="477"/>
      <c r="S76" s="477"/>
      <c r="T76" s="477"/>
      <c r="U76" s="477"/>
      <c r="V76" s="477"/>
      <c r="W76" s="477"/>
      <c r="X76" s="477"/>
      <c r="Y76" s="477"/>
      <c r="Z76" s="477"/>
      <c r="AA76" s="477"/>
      <c r="AB76" s="477"/>
      <c r="AM76" s="477"/>
      <c r="AN76" s="477"/>
      <c r="AO76" s="477"/>
      <c r="AP76" s="477"/>
      <c r="AQ76" s="477"/>
      <c r="AR76" s="477"/>
      <c r="AS76" s="477"/>
      <c r="AT76" s="477"/>
      <c r="AU76" s="477"/>
      <c r="AV76" s="477"/>
      <c r="AW76" s="477"/>
      <c r="AX76" s="477"/>
      <c r="AY76" s="477"/>
      <c r="AZ76" s="477"/>
      <c r="BA76" s="477"/>
      <c r="BB76" s="477"/>
      <c r="BC76" s="477"/>
      <c r="BD76" s="477"/>
      <c r="BE76" s="477"/>
      <c r="BF76" s="477"/>
      <c r="BG76" s="477"/>
      <c r="BH76" s="477"/>
      <c r="BI76" s="477"/>
      <c r="BJ76" s="477"/>
      <c r="BK76" s="477"/>
      <c r="BL76" s="477"/>
    </row>
    <row r="77" spans="1:56" ht="15">
      <c r="A77" s="461">
        <v>7</v>
      </c>
      <c r="B77" s="462" t="s">
        <v>1254</v>
      </c>
      <c r="C77" s="462" t="s">
        <v>1221</v>
      </c>
      <c r="D77" s="462"/>
      <c r="E77" s="462"/>
      <c r="F77" s="462"/>
      <c r="G77" s="462"/>
      <c r="H77" s="462"/>
      <c r="I77" s="462"/>
      <c r="J77" s="462"/>
      <c r="K77" s="462"/>
      <c r="L77" s="462"/>
      <c r="M77" s="462"/>
      <c r="N77" s="462"/>
      <c r="O77" s="462"/>
      <c r="P77" s="462"/>
      <c r="Q77" s="462"/>
      <c r="R77" s="462"/>
      <c r="S77" s="462"/>
      <c r="T77" s="462"/>
      <c r="AK77" s="461">
        <v>5</v>
      </c>
      <c r="AL77" s="461" t="s">
        <v>1254</v>
      </c>
      <c r="AM77" s="462" t="s">
        <v>802</v>
      </c>
      <c r="AN77" s="462"/>
      <c r="AO77" s="462"/>
      <c r="AP77" s="462"/>
      <c r="AQ77" s="462"/>
      <c r="AR77" s="462"/>
      <c r="AS77" s="462"/>
      <c r="AT77" s="462"/>
      <c r="AU77" s="462"/>
      <c r="AV77" s="462"/>
      <c r="AW77" s="462"/>
      <c r="AX77" s="462"/>
      <c r="AY77" s="462"/>
      <c r="AZ77" s="462"/>
      <c r="BA77" s="462"/>
      <c r="BB77" s="462"/>
      <c r="BC77" s="462"/>
      <c r="BD77" s="462"/>
    </row>
    <row r="78" spans="3:72" ht="15" hidden="1">
      <c r="C78" s="466"/>
      <c r="D78" s="466"/>
      <c r="E78" s="466"/>
      <c r="F78" s="466"/>
      <c r="G78" s="466"/>
      <c r="H78" s="466"/>
      <c r="I78" s="466"/>
      <c r="J78" s="466"/>
      <c r="K78" s="466"/>
      <c r="L78" s="466"/>
      <c r="M78" s="466"/>
      <c r="N78" s="466"/>
      <c r="O78" s="466"/>
      <c r="P78" s="466"/>
      <c r="Q78" s="466"/>
      <c r="R78" s="466"/>
      <c r="S78" s="466"/>
      <c r="T78" s="466"/>
      <c r="W78" s="1274" t="str">
        <f>'Danh mục'!$B$17</f>
        <v>Số cuối kỳ</v>
      </c>
      <c r="X78" s="1274"/>
      <c r="Y78" s="1274"/>
      <c r="Z78" s="1274"/>
      <c r="AA78" s="1274"/>
      <c r="AB78" s="1274"/>
      <c r="AC78" s="474"/>
      <c r="AD78" s="1273" t="str">
        <f>'Danh mục'!$B$19</f>
        <v>Số đầu năm</v>
      </c>
      <c r="AE78" s="1273"/>
      <c r="AF78" s="1273"/>
      <c r="AG78" s="1273"/>
      <c r="AH78" s="1273"/>
      <c r="AI78" s="1273"/>
      <c r="AM78" s="466"/>
      <c r="AN78" s="466"/>
      <c r="AO78" s="466"/>
      <c r="AP78" s="466"/>
      <c r="AQ78" s="466"/>
      <c r="AR78" s="466"/>
      <c r="AS78" s="466"/>
      <c r="AT78" s="466"/>
      <c r="AU78" s="466"/>
      <c r="AV78" s="466"/>
      <c r="AW78" s="466"/>
      <c r="AX78" s="466"/>
      <c r="AY78" s="466"/>
      <c r="AZ78" s="466"/>
      <c r="BA78" s="466"/>
      <c r="BB78" s="466"/>
      <c r="BC78" s="466"/>
      <c r="BD78" s="466"/>
      <c r="BG78" s="1299" t="s">
        <v>498</v>
      </c>
      <c r="BH78" s="1299"/>
      <c r="BI78" s="1299"/>
      <c r="BJ78" s="1299"/>
      <c r="BK78" s="1299"/>
      <c r="BL78" s="1299"/>
      <c r="BN78" s="1299" t="s">
        <v>499</v>
      </c>
      <c r="BO78" s="1299"/>
      <c r="BP78" s="1299"/>
      <c r="BQ78" s="1299"/>
      <c r="BR78" s="1299"/>
      <c r="BS78" s="1299"/>
      <c r="BT78" s="467"/>
    </row>
    <row r="79" spans="3:72" ht="15" hidden="1">
      <c r="C79" s="466"/>
      <c r="D79" s="466"/>
      <c r="E79" s="466"/>
      <c r="F79" s="466"/>
      <c r="G79" s="466"/>
      <c r="H79" s="466"/>
      <c r="I79" s="466"/>
      <c r="J79" s="466"/>
      <c r="K79" s="466"/>
      <c r="L79" s="466"/>
      <c r="M79" s="466"/>
      <c r="N79" s="466"/>
      <c r="O79" s="466"/>
      <c r="P79" s="466"/>
      <c r="Q79" s="466"/>
      <c r="R79" s="466"/>
      <c r="S79" s="466"/>
      <c r="T79" s="466"/>
      <c r="W79" s="473"/>
      <c r="X79" s="473"/>
      <c r="Y79" s="473"/>
      <c r="Z79" s="473"/>
      <c r="AA79" s="473"/>
      <c r="AB79" s="479" t="s">
        <v>1213</v>
      </c>
      <c r="AC79" s="479"/>
      <c r="AD79" s="480"/>
      <c r="AE79" s="481"/>
      <c r="AF79" s="481"/>
      <c r="AG79" s="481"/>
      <c r="AH79" s="481"/>
      <c r="AI79" s="479" t="s">
        <v>1213</v>
      </c>
      <c r="AM79" s="466"/>
      <c r="AN79" s="466"/>
      <c r="AO79" s="466"/>
      <c r="AP79" s="466"/>
      <c r="AQ79" s="466"/>
      <c r="AR79" s="466"/>
      <c r="AS79" s="466"/>
      <c r="AT79" s="466"/>
      <c r="AU79" s="466"/>
      <c r="AV79" s="466"/>
      <c r="AW79" s="466"/>
      <c r="AX79" s="466"/>
      <c r="AY79" s="466"/>
      <c r="AZ79" s="466"/>
      <c r="BA79" s="466"/>
      <c r="BB79" s="466"/>
      <c r="BC79" s="466"/>
      <c r="BD79" s="466"/>
      <c r="BG79" s="467"/>
      <c r="BH79" s="467"/>
      <c r="BI79" s="467"/>
      <c r="BJ79" s="467"/>
      <c r="BK79" s="467"/>
      <c r="BL79" s="467"/>
      <c r="BN79" s="467"/>
      <c r="BO79" s="467"/>
      <c r="BP79" s="467"/>
      <c r="BQ79" s="467"/>
      <c r="BR79" s="467"/>
      <c r="BS79" s="467"/>
      <c r="BT79" s="467"/>
    </row>
    <row r="80" spans="3:72" ht="15" hidden="1">
      <c r="C80" s="468" t="s">
        <v>1231</v>
      </c>
      <c r="D80" s="461"/>
      <c r="E80" s="461"/>
      <c r="F80" s="461"/>
      <c r="G80" s="461"/>
      <c r="H80" s="461"/>
      <c r="I80" s="461"/>
      <c r="J80" s="461"/>
      <c r="K80" s="461"/>
      <c r="L80" s="461"/>
      <c r="M80" s="461"/>
      <c r="N80" s="461"/>
      <c r="O80" s="461"/>
      <c r="P80" s="461"/>
      <c r="Q80" s="461"/>
      <c r="R80" s="461"/>
      <c r="S80" s="461"/>
      <c r="T80" s="461"/>
      <c r="W80" s="1216"/>
      <c r="X80" s="1216"/>
      <c r="Y80" s="1216"/>
      <c r="Z80" s="1216"/>
      <c r="AA80" s="1216"/>
      <c r="AB80" s="1216"/>
      <c r="AC80" s="470"/>
      <c r="AD80" s="1216"/>
      <c r="AE80" s="1216"/>
      <c r="AF80" s="1216"/>
      <c r="AG80" s="1216"/>
      <c r="AH80" s="1216"/>
      <c r="AI80" s="1216"/>
      <c r="AM80" s="468" t="s">
        <v>803</v>
      </c>
      <c r="AN80" s="461"/>
      <c r="AO80" s="461"/>
      <c r="AP80" s="461"/>
      <c r="AQ80" s="461"/>
      <c r="AR80" s="461"/>
      <c r="AS80" s="461"/>
      <c r="AT80" s="461"/>
      <c r="AU80" s="461"/>
      <c r="AV80" s="461"/>
      <c r="AW80" s="461"/>
      <c r="AX80" s="461"/>
      <c r="AY80" s="461"/>
      <c r="AZ80" s="461"/>
      <c r="BA80" s="461"/>
      <c r="BB80" s="461"/>
      <c r="BC80" s="461"/>
      <c r="BD80" s="461"/>
      <c r="BG80" s="1298"/>
      <c r="BH80" s="1298"/>
      <c r="BI80" s="1298"/>
      <c r="BJ80" s="1298"/>
      <c r="BK80" s="1298"/>
      <c r="BL80" s="1298"/>
      <c r="BN80" s="1298"/>
      <c r="BO80" s="1298"/>
      <c r="BP80" s="1298"/>
      <c r="BQ80" s="1298"/>
      <c r="BR80" s="1298"/>
      <c r="BS80" s="1298"/>
      <c r="BT80" s="469"/>
    </row>
    <row r="81" spans="3:72" ht="15" hidden="1">
      <c r="C81" s="468" t="s">
        <v>1222</v>
      </c>
      <c r="D81" s="461"/>
      <c r="E81" s="461"/>
      <c r="F81" s="461"/>
      <c r="G81" s="461"/>
      <c r="H81" s="461"/>
      <c r="I81" s="461"/>
      <c r="J81" s="461"/>
      <c r="K81" s="461"/>
      <c r="L81" s="461"/>
      <c r="M81" s="461"/>
      <c r="N81" s="461"/>
      <c r="O81" s="461"/>
      <c r="P81" s="461"/>
      <c r="Q81" s="461"/>
      <c r="R81" s="461"/>
      <c r="S81" s="461"/>
      <c r="T81" s="461"/>
      <c r="W81" s="1216"/>
      <c r="X81" s="1216"/>
      <c r="Y81" s="1216"/>
      <c r="Z81" s="1216"/>
      <c r="AA81" s="1216"/>
      <c r="AB81" s="1216"/>
      <c r="AC81" s="470"/>
      <c r="AD81" s="1216"/>
      <c r="AE81" s="1216"/>
      <c r="AF81" s="1216"/>
      <c r="AG81" s="1216"/>
      <c r="AH81" s="1216"/>
      <c r="AI81" s="1216"/>
      <c r="AM81" s="468"/>
      <c r="AN81" s="461"/>
      <c r="AO81" s="461"/>
      <c r="AP81" s="461"/>
      <c r="AQ81" s="461"/>
      <c r="AR81" s="461"/>
      <c r="AS81" s="461"/>
      <c r="AT81" s="461"/>
      <c r="AU81" s="461"/>
      <c r="AV81" s="461"/>
      <c r="AW81" s="461"/>
      <c r="AX81" s="461"/>
      <c r="AY81" s="461"/>
      <c r="AZ81" s="461"/>
      <c r="BA81" s="461"/>
      <c r="BB81" s="461"/>
      <c r="BC81" s="461"/>
      <c r="BD81" s="461"/>
      <c r="BG81" s="469"/>
      <c r="BH81" s="469"/>
      <c r="BI81" s="469"/>
      <c r="BJ81" s="469"/>
      <c r="BK81" s="469"/>
      <c r="BL81" s="469"/>
      <c r="BN81" s="469"/>
      <c r="BO81" s="469"/>
      <c r="BP81" s="469"/>
      <c r="BQ81" s="469"/>
      <c r="BR81" s="469"/>
      <c r="BS81" s="469"/>
      <c r="BT81" s="469"/>
    </row>
    <row r="82" spans="3:72" ht="15" hidden="1">
      <c r="C82" s="468" t="s">
        <v>1220</v>
      </c>
      <c r="D82" s="461"/>
      <c r="E82" s="461"/>
      <c r="F82" s="461"/>
      <c r="G82" s="461"/>
      <c r="H82" s="461"/>
      <c r="I82" s="461"/>
      <c r="J82" s="461"/>
      <c r="K82" s="461"/>
      <c r="L82" s="461"/>
      <c r="M82" s="461"/>
      <c r="N82" s="461"/>
      <c r="O82" s="461"/>
      <c r="P82" s="461"/>
      <c r="Q82" s="461"/>
      <c r="R82" s="461"/>
      <c r="S82" s="461"/>
      <c r="T82" s="461"/>
      <c r="W82" s="1272"/>
      <c r="X82" s="1272"/>
      <c r="Y82" s="1272"/>
      <c r="Z82" s="1272"/>
      <c r="AA82" s="1272"/>
      <c r="AB82" s="1272"/>
      <c r="AC82" s="470"/>
      <c r="AD82" s="1272"/>
      <c r="AE82" s="1272"/>
      <c r="AF82" s="1272"/>
      <c r="AG82" s="1272"/>
      <c r="AH82" s="1272"/>
      <c r="AI82" s="1272"/>
      <c r="AM82" s="468" t="s">
        <v>804</v>
      </c>
      <c r="AN82" s="461"/>
      <c r="AO82" s="461"/>
      <c r="AP82" s="461"/>
      <c r="AQ82" s="461"/>
      <c r="AR82" s="461"/>
      <c r="AS82" s="461"/>
      <c r="AT82" s="461"/>
      <c r="AU82" s="461"/>
      <c r="AV82" s="461"/>
      <c r="AW82" s="461"/>
      <c r="AX82" s="461"/>
      <c r="AY82" s="461"/>
      <c r="AZ82" s="461"/>
      <c r="BA82" s="461"/>
      <c r="BB82" s="461"/>
      <c r="BC82" s="461"/>
      <c r="BD82" s="461"/>
      <c r="BG82" s="1300" t="e">
        <f>SUBTOTAL(9,#REF!)</f>
        <v>#REF!</v>
      </c>
      <c r="BH82" s="1300"/>
      <c r="BI82" s="1300"/>
      <c r="BJ82" s="1300"/>
      <c r="BK82" s="1300"/>
      <c r="BL82" s="1300"/>
      <c r="BN82" s="1300" t="e">
        <f>SUBTOTAL(9,#REF!)</f>
        <v>#REF!</v>
      </c>
      <c r="BO82" s="1300"/>
      <c r="BP82" s="1300"/>
      <c r="BQ82" s="1300"/>
      <c r="BR82" s="1300"/>
      <c r="BS82" s="1300"/>
      <c r="BT82" s="471"/>
    </row>
    <row r="83" spans="3:72" ht="15" hidden="1">
      <c r="C83" s="463" t="s">
        <v>240</v>
      </c>
      <c r="W83" s="1265"/>
      <c r="X83" s="1265"/>
      <c r="Y83" s="1265"/>
      <c r="Z83" s="1265"/>
      <c r="AA83" s="1265"/>
      <c r="AB83" s="1265"/>
      <c r="AC83" s="470"/>
      <c r="AD83" s="1265"/>
      <c r="AE83" s="1265"/>
      <c r="AF83" s="1265"/>
      <c r="AG83" s="1265"/>
      <c r="AH83" s="1265"/>
      <c r="AI83" s="1265"/>
      <c r="AM83" s="463" t="s">
        <v>805</v>
      </c>
      <c r="BG83" s="1301"/>
      <c r="BH83" s="1301"/>
      <c r="BI83" s="1301"/>
      <c r="BJ83" s="1301"/>
      <c r="BK83" s="1301"/>
      <c r="BL83" s="1301"/>
      <c r="BN83" s="1301"/>
      <c r="BO83" s="1301"/>
      <c r="BP83" s="1301"/>
      <c r="BQ83" s="1301"/>
      <c r="BR83" s="1301"/>
      <c r="BS83" s="1301"/>
      <c r="BT83" s="482"/>
    </row>
    <row r="84" spans="3:72" ht="15.75" hidden="1" thickBot="1">
      <c r="C84" s="464"/>
      <c r="D84" s="461"/>
      <c r="E84" s="461"/>
      <c r="F84" s="461"/>
      <c r="G84" s="461"/>
      <c r="H84" s="461"/>
      <c r="I84" s="461"/>
      <c r="J84" s="461" t="s">
        <v>113</v>
      </c>
      <c r="K84" s="461"/>
      <c r="L84" s="461"/>
      <c r="M84" s="461"/>
      <c r="N84" s="461"/>
      <c r="O84" s="461"/>
      <c r="P84" s="461"/>
      <c r="Q84" s="461"/>
      <c r="R84" s="461"/>
      <c r="S84" s="461"/>
      <c r="T84" s="461"/>
      <c r="W84" s="1271">
        <f>SUBTOTAL(9,W80:AB83)</f>
        <v>0</v>
      </c>
      <c r="X84" s="1271"/>
      <c r="Y84" s="1271"/>
      <c r="Z84" s="1271"/>
      <c r="AA84" s="1271"/>
      <c r="AB84" s="1271"/>
      <c r="AC84" s="470"/>
      <c r="AD84" s="1271">
        <f>SUBTOTAL(9,AD80:AI83)</f>
        <v>0</v>
      </c>
      <c r="AE84" s="1271"/>
      <c r="AF84" s="1271"/>
      <c r="AG84" s="1271"/>
      <c r="AH84" s="1271"/>
      <c r="AI84" s="1271"/>
      <c r="AM84" s="461" t="s">
        <v>773</v>
      </c>
      <c r="AN84" s="461"/>
      <c r="AO84" s="461"/>
      <c r="AP84" s="461"/>
      <c r="AQ84" s="461"/>
      <c r="AR84" s="461"/>
      <c r="AS84" s="461"/>
      <c r="AT84" s="461"/>
      <c r="AU84" s="461"/>
      <c r="AV84" s="461"/>
      <c r="AW84" s="461"/>
      <c r="AX84" s="461"/>
      <c r="AY84" s="461"/>
      <c r="AZ84" s="461"/>
      <c r="BA84" s="461"/>
      <c r="BB84" s="461"/>
      <c r="BC84" s="461"/>
      <c r="BD84" s="461"/>
      <c r="BG84" s="1302">
        <f>SUBTOTAL(9,BG80:BL83)</f>
        <v>0</v>
      </c>
      <c r="BH84" s="1302"/>
      <c r="BI84" s="1302"/>
      <c r="BJ84" s="1302"/>
      <c r="BK84" s="1302"/>
      <c r="BL84" s="1302"/>
      <c r="BN84" s="1302">
        <f>SUBTOTAL(9,BN80:BS83)</f>
        <v>0</v>
      </c>
      <c r="BO84" s="1302"/>
      <c r="BP84" s="1302"/>
      <c r="BQ84" s="1302"/>
      <c r="BR84" s="1302"/>
      <c r="BS84" s="1302"/>
      <c r="BT84" s="472"/>
    </row>
    <row r="85" spans="3:64" ht="15.75" hidden="1" thickTop="1">
      <c r="C85" s="477"/>
      <c r="D85" s="477"/>
      <c r="E85" s="477"/>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M85" s="477"/>
      <c r="AN85" s="477"/>
      <c r="AO85" s="477"/>
      <c r="AP85" s="477"/>
      <c r="AQ85" s="477"/>
      <c r="AR85" s="477"/>
      <c r="AS85" s="477"/>
      <c r="AT85" s="477"/>
      <c r="AU85" s="477"/>
      <c r="AV85" s="477"/>
      <c r="AW85" s="477"/>
      <c r="AX85" s="477"/>
      <c r="AY85" s="477"/>
      <c r="AZ85" s="477"/>
      <c r="BA85" s="477"/>
      <c r="BB85" s="477"/>
      <c r="BC85" s="477"/>
      <c r="BD85" s="477"/>
      <c r="BE85" s="477"/>
      <c r="BF85" s="477"/>
      <c r="BG85" s="477"/>
      <c r="BH85" s="477"/>
      <c r="BI85" s="477"/>
      <c r="BJ85" s="477"/>
      <c r="BK85" s="477"/>
      <c r="BL85" s="477"/>
    </row>
    <row r="86" spans="3:64" ht="15" hidden="1">
      <c r="C86" s="477"/>
      <c r="D86" s="477"/>
      <c r="E86" s="477"/>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M86" s="477"/>
      <c r="AN86" s="477"/>
      <c r="AO86" s="477"/>
      <c r="AP86" s="477"/>
      <c r="AQ86" s="477"/>
      <c r="AR86" s="477"/>
      <c r="AS86" s="477"/>
      <c r="AT86" s="477"/>
      <c r="AU86" s="477"/>
      <c r="AV86" s="477"/>
      <c r="AW86" s="477"/>
      <c r="AX86" s="477"/>
      <c r="AY86" s="477"/>
      <c r="AZ86" s="477"/>
      <c r="BA86" s="477"/>
      <c r="BB86" s="477"/>
      <c r="BC86" s="477"/>
      <c r="BD86" s="477"/>
      <c r="BE86" s="477"/>
      <c r="BF86" s="477"/>
      <c r="BG86" s="477"/>
      <c r="BH86" s="477"/>
      <c r="BI86" s="477"/>
      <c r="BJ86" s="477"/>
      <c r="BK86" s="477"/>
      <c r="BL86" s="477"/>
    </row>
    <row r="87" spans="3:64" ht="15" hidden="1">
      <c r="C87" s="477"/>
      <c r="D87" s="477"/>
      <c r="E87" s="477"/>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M87" s="477"/>
      <c r="AN87" s="477"/>
      <c r="AO87" s="477"/>
      <c r="AP87" s="477"/>
      <c r="AQ87" s="477"/>
      <c r="AR87" s="477"/>
      <c r="AS87" s="477"/>
      <c r="AT87" s="477"/>
      <c r="AU87" s="477"/>
      <c r="AV87" s="477"/>
      <c r="AW87" s="477"/>
      <c r="AX87" s="477"/>
      <c r="AY87" s="477"/>
      <c r="AZ87" s="477"/>
      <c r="BA87" s="477"/>
      <c r="BB87" s="477"/>
      <c r="BC87" s="477"/>
      <c r="BD87" s="477"/>
      <c r="BE87" s="477"/>
      <c r="BF87" s="477"/>
      <c r="BG87" s="477"/>
      <c r="BH87" s="477"/>
      <c r="BI87" s="477"/>
      <c r="BJ87" s="477"/>
      <c r="BK87" s="477"/>
      <c r="BL87" s="477"/>
    </row>
    <row r="88" spans="3:64" ht="15" hidden="1">
      <c r="C88" s="477"/>
      <c r="D88" s="477"/>
      <c r="E88" s="477"/>
      <c r="F88" s="477"/>
      <c r="G88" s="477"/>
      <c r="H88" s="477"/>
      <c r="I88" s="477"/>
      <c r="J88" s="477"/>
      <c r="K88" s="477"/>
      <c r="L88" s="477"/>
      <c r="M88" s="477"/>
      <c r="N88" s="477"/>
      <c r="O88" s="477"/>
      <c r="P88" s="477"/>
      <c r="Q88" s="477"/>
      <c r="R88" s="477"/>
      <c r="S88" s="477"/>
      <c r="T88" s="477"/>
      <c r="U88" s="477"/>
      <c r="V88" s="477"/>
      <c r="W88" s="477"/>
      <c r="X88" s="477"/>
      <c r="Y88" s="477"/>
      <c r="Z88" s="477"/>
      <c r="AA88" s="477"/>
      <c r="AB88" s="477"/>
      <c r="AM88" s="477"/>
      <c r="AN88" s="477"/>
      <c r="AO88" s="477"/>
      <c r="AP88" s="477"/>
      <c r="AQ88" s="477"/>
      <c r="AR88" s="477"/>
      <c r="AS88" s="477"/>
      <c r="AT88" s="477"/>
      <c r="AU88" s="477"/>
      <c r="AV88" s="477"/>
      <c r="AW88" s="477"/>
      <c r="AX88" s="477"/>
      <c r="AY88" s="477"/>
      <c r="AZ88" s="477"/>
      <c r="BA88" s="477"/>
      <c r="BB88" s="477"/>
      <c r="BC88" s="477"/>
      <c r="BD88" s="477"/>
      <c r="BE88" s="477"/>
      <c r="BF88" s="477"/>
      <c r="BG88" s="477"/>
      <c r="BH88" s="477"/>
      <c r="BI88" s="477"/>
      <c r="BJ88" s="477"/>
      <c r="BK88" s="477"/>
      <c r="BL88" s="477"/>
    </row>
    <row r="89" spans="3:64" ht="15" hidden="1">
      <c r="C89" s="477"/>
      <c r="D89" s="477"/>
      <c r="E89" s="477"/>
      <c r="F89" s="477"/>
      <c r="G89" s="477"/>
      <c r="H89" s="477"/>
      <c r="I89" s="477"/>
      <c r="J89" s="477"/>
      <c r="K89" s="477"/>
      <c r="L89" s="477"/>
      <c r="M89" s="477"/>
      <c r="N89" s="477"/>
      <c r="O89" s="477"/>
      <c r="P89" s="477"/>
      <c r="Q89" s="477"/>
      <c r="R89" s="477"/>
      <c r="S89" s="477"/>
      <c r="T89" s="477"/>
      <c r="U89" s="477"/>
      <c r="V89" s="477"/>
      <c r="W89" s="477"/>
      <c r="X89" s="477"/>
      <c r="Y89" s="477"/>
      <c r="Z89" s="477"/>
      <c r="AA89" s="477"/>
      <c r="AB89" s="477"/>
      <c r="AM89" s="477"/>
      <c r="AN89" s="477"/>
      <c r="AO89" s="477"/>
      <c r="AP89" s="477"/>
      <c r="AQ89" s="477"/>
      <c r="AR89" s="477"/>
      <c r="AS89" s="477"/>
      <c r="AT89" s="477"/>
      <c r="AU89" s="477"/>
      <c r="AV89" s="477"/>
      <c r="AW89" s="477"/>
      <c r="AX89" s="477"/>
      <c r="AY89" s="477"/>
      <c r="AZ89" s="477"/>
      <c r="BA89" s="477"/>
      <c r="BB89" s="477"/>
      <c r="BC89" s="477"/>
      <c r="BD89" s="477"/>
      <c r="BE89" s="477"/>
      <c r="BF89" s="477"/>
      <c r="BG89" s="477"/>
      <c r="BH89" s="477"/>
      <c r="BI89" s="477"/>
      <c r="BJ89" s="477"/>
      <c r="BK89" s="477"/>
      <c r="BL89" s="477"/>
    </row>
    <row r="90" spans="3:64" ht="3.75" customHeight="1">
      <c r="C90" s="477"/>
      <c r="D90" s="477"/>
      <c r="E90" s="477"/>
      <c r="F90" s="477"/>
      <c r="G90" s="477"/>
      <c r="H90" s="477"/>
      <c r="I90" s="477"/>
      <c r="J90" s="477"/>
      <c r="K90" s="477"/>
      <c r="L90" s="477"/>
      <c r="M90" s="477"/>
      <c r="N90" s="477"/>
      <c r="O90" s="477"/>
      <c r="P90" s="477"/>
      <c r="Q90" s="477"/>
      <c r="R90" s="477"/>
      <c r="S90" s="477"/>
      <c r="T90" s="477"/>
      <c r="U90" s="477"/>
      <c r="V90" s="477"/>
      <c r="W90" s="477"/>
      <c r="X90" s="477"/>
      <c r="Y90" s="477"/>
      <c r="Z90" s="477"/>
      <c r="AA90" s="477"/>
      <c r="AB90" s="477"/>
      <c r="AM90" s="477"/>
      <c r="AN90" s="477"/>
      <c r="AO90" s="477"/>
      <c r="AP90" s="477"/>
      <c r="AQ90" s="477"/>
      <c r="AR90" s="477"/>
      <c r="AS90" s="477"/>
      <c r="AT90" s="477"/>
      <c r="AU90" s="477"/>
      <c r="AV90" s="477"/>
      <c r="AW90" s="477"/>
      <c r="AX90" s="477"/>
      <c r="AY90" s="477"/>
      <c r="AZ90" s="477"/>
      <c r="BA90" s="477"/>
      <c r="BB90" s="477"/>
      <c r="BC90" s="477"/>
      <c r="BD90" s="477"/>
      <c r="BE90" s="477"/>
      <c r="BF90" s="477"/>
      <c r="BG90" s="477"/>
      <c r="BH90" s="477"/>
      <c r="BI90" s="477"/>
      <c r="BJ90" s="477"/>
      <c r="BK90" s="477"/>
      <c r="BL90" s="477"/>
    </row>
    <row r="91" spans="1:64" ht="15">
      <c r="A91" s="461">
        <v>8</v>
      </c>
      <c r="B91" s="461" t="s">
        <v>1254</v>
      </c>
      <c r="C91" s="462" t="s">
        <v>1223</v>
      </c>
      <c r="D91" s="477"/>
      <c r="E91" s="477"/>
      <c r="F91" s="477"/>
      <c r="G91" s="477"/>
      <c r="H91" s="477"/>
      <c r="I91" s="477"/>
      <c r="J91" s="477"/>
      <c r="K91" s="477"/>
      <c r="L91" s="477"/>
      <c r="M91" s="477"/>
      <c r="N91" s="477"/>
      <c r="O91" s="477"/>
      <c r="P91" s="477"/>
      <c r="Q91" s="477"/>
      <c r="R91" s="477"/>
      <c r="S91" s="477"/>
      <c r="T91" s="477"/>
      <c r="U91" s="477"/>
      <c r="V91" s="477"/>
      <c r="W91" s="477"/>
      <c r="X91" s="477"/>
      <c r="Y91" s="477"/>
      <c r="Z91" s="477"/>
      <c r="AA91" s="477"/>
      <c r="AB91" s="477"/>
      <c r="AK91" s="461">
        <v>6</v>
      </c>
      <c r="AL91" s="461" t="s">
        <v>1254</v>
      </c>
      <c r="AM91" s="483" t="s">
        <v>806</v>
      </c>
      <c r="AN91" s="477"/>
      <c r="AO91" s="477"/>
      <c r="AP91" s="477"/>
      <c r="AQ91" s="477"/>
      <c r="AR91" s="477"/>
      <c r="AS91" s="477"/>
      <c r="AT91" s="477"/>
      <c r="AU91" s="477"/>
      <c r="AV91" s="477"/>
      <c r="AW91" s="477"/>
      <c r="AX91" s="477"/>
      <c r="AY91" s="477"/>
      <c r="AZ91" s="477"/>
      <c r="BA91" s="477"/>
      <c r="BB91" s="477"/>
      <c r="BC91" s="477"/>
      <c r="BD91" s="477"/>
      <c r="BE91" s="477"/>
      <c r="BF91" s="477"/>
      <c r="BG91" s="477"/>
      <c r="BH91" s="477"/>
      <c r="BI91" s="477"/>
      <c r="BJ91" s="477"/>
      <c r="BK91" s="477"/>
      <c r="BL91" s="477"/>
    </row>
    <row r="92" spans="3:64" ht="15">
      <c r="C92" s="483"/>
      <c r="D92" s="477"/>
      <c r="E92" s="477"/>
      <c r="F92" s="477"/>
      <c r="G92" s="477"/>
      <c r="H92" s="477"/>
      <c r="I92" s="477"/>
      <c r="J92" s="477"/>
      <c r="K92" s="477"/>
      <c r="L92" s="477"/>
      <c r="M92" s="477"/>
      <c r="N92" s="477"/>
      <c r="O92" s="477"/>
      <c r="P92" s="477"/>
      <c r="Q92" s="477"/>
      <c r="R92" s="477"/>
      <c r="S92" s="477"/>
      <c r="T92" s="477"/>
      <c r="U92" s="477"/>
      <c r="V92" s="477"/>
      <c r="W92" s="799"/>
      <c r="X92" s="799"/>
      <c r="Y92" s="799"/>
      <c r="Z92" s="799"/>
      <c r="AA92" s="799"/>
      <c r="AB92" s="799"/>
      <c r="AD92" s="800"/>
      <c r="AE92" s="800"/>
      <c r="AF92" s="800"/>
      <c r="AG92" s="800"/>
      <c r="AH92" s="800"/>
      <c r="AI92" s="801" t="s">
        <v>1034</v>
      </c>
      <c r="AM92" s="483"/>
      <c r="AN92" s="477"/>
      <c r="AO92" s="477"/>
      <c r="AP92" s="477"/>
      <c r="AQ92" s="477"/>
      <c r="AR92" s="477"/>
      <c r="AS92" s="477"/>
      <c r="AT92" s="477"/>
      <c r="AU92" s="477"/>
      <c r="AV92" s="477"/>
      <c r="AW92" s="477"/>
      <c r="AX92" s="477"/>
      <c r="AY92" s="477"/>
      <c r="AZ92" s="477"/>
      <c r="BA92" s="477"/>
      <c r="BB92" s="477"/>
      <c r="BC92" s="477"/>
      <c r="BD92" s="477"/>
      <c r="BE92" s="477"/>
      <c r="BF92" s="477"/>
      <c r="BG92" s="477"/>
      <c r="BH92" s="477"/>
      <c r="BI92" s="477"/>
      <c r="BJ92" s="477"/>
      <c r="BK92" s="477"/>
      <c r="BL92" s="477"/>
    </row>
    <row r="93" spans="3:64" ht="15">
      <c r="C93" s="575"/>
      <c r="D93" s="575"/>
      <c r="E93" s="575"/>
      <c r="F93" s="575"/>
      <c r="G93" s="575"/>
      <c r="H93" s="575"/>
      <c r="I93" s="575"/>
      <c r="J93" s="575"/>
      <c r="K93" s="1367" t="s">
        <v>1338</v>
      </c>
      <c r="L93" s="1367"/>
      <c r="M93" s="1367"/>
      <c r="N93" s="1367"/>
      <c r="O93" s="1367" t="s">
        <v>1339</v>
      </c>
      <c r="P93" s="1367"/>
      <c r="Q93" s="1367"/>
      <c r="R93" s="1367"/>
      <c r="S93" s="1367" t="s">
        <v>131</v>
      </c>
      <c r="T93" s="1367"/>
      <c r="U93" s="1367"/>
      <c r="V93" s="1367"/>
      <c r="W93" s="1367" t="s">
        <v>1358</v>
      </c>
      <c r="X93" s="1367"/>
      <c r="Y93" s="1367"/>
      <c r="Z93" s="1367"/>
      <c r="AA93" s="1249" t="s">
        <v>1359</v>
      </c>
      <c r="AB93" s="1249"/>
      <c r="AC93" s="1249"/>
      <c r="AD93" s="1249"/>
      <c r="AE93" s="1368" t="s">
        <v>113</v>
      </c>
      <c r="AF93" s="1368"/>
      <c r="AG93" s="1368"/>
      <c r="AH93" s="1368"/>
      <c r="AI93" s="1368"/>
      <c r="AM93" s="483"/>
      <c r="AN93" s="477"/>
      <c r="AO93" s="477"/>
      <c r="AP93" s="477"/>
      <c r="AQ93" s="477"/>
      <c r="AR93" s="477"/>
      <c r="AS93" s="477"/>
      <c r="AT93" s="477"/>
      <c r="AU93" s="477"/>
      <c r="AV93" s="477"/>
      <c r="AW93" s="477"/>
      <c r="AX93" s="477"/>
      <c r="AY93" s="477"/>
      <c r="AZ93" s="477"/>
      <c r="BA93" s="477"/>
      <c r="BB93" s="477"/>
      <c r="BC93" s="477"/>
      <c r="BD93" s="477"/>
      <c r="BE93" s="477"/>
      <c r="BF93" s="477"/>
      <c r="BG93" s="477"/>
      <c r="BH93" s="477"/>
      <c r="BI93" s="477"/>
      <c r="BJ93" s="477"/>
      <c r="BK93" s="477"/>
      <c r="BL93" s="477"/>
    </row>
    <row r="94" spans="3:64" ht="15">
      <c r="C94" s="645"/>
      <c r="D94" s="575"/>
      <c r="E94" s="575"/>
      <c r="F94" s="575"/>
      <c r="G94" s="575"/>
      <c r="H94" s="575"/>
      <c r="I94" s="575"/>
      <c r="J94" s="575"/>
      <c r="K94" s="1367" t="s">
        <v>1340</v>
      </c>
      <c r="L94" s="1367"/>
      <c r="M94" s="1367"/>
      <c r="N94" s="1367"/>
      <c r="O94" s="1367" t="s">
        <v>129</v>
      </c>
      <c r="P94" s="1367"/>
      <c r="Q94" s="1367"/>
      <c r="R94" s="1367"/>
      <c r="S94" s="1367" t="s">
        <v>128</v>
      </c>
      <c r="T94" s="1367"/>
      <c r="U94" s="1367"/>
      <c r="V94" s="1367"/>
      <c r="W94" s="1367" t="s">
        <v>1360</v>
      </c>
      <c r="X94" s="1367"/>
      <c r="Y94" s="1367"/>
      <c r="Z94" s="1367"/>
      <c r="AA94" s="1249"/>
      <c r="AB94" s="1249"/>
      <c r="AC94" s="1249"/>
      <c r="AD94" s="1249"/>
      <c r="AE94" s="1368"/>
      <c r="AF94" s="1368"/>
      <c r="AG94" s="1368"/>
      <c r="AH94" s="1368"/>
      <c r="AI94" s="1368"/>
      <c r="AM94" s="483"/>
      <c r="AN94" s="477"/>
      <c r="AO94" s="477"/>
      <c r="AP94" s="477"/>
      <c r="AQ94" s="477"/>
      <c r="AR94" s="477"/>
      <c r="AS94" s="477"/>
      <c r="AT94" s="477"/>
      <c r="AU94" s="477"/>
      <c r="AV94" s="477"/>
      <c r="AW94" s="477"/>
      <c r="AX94" s="477"/>
      <c r="AY94" s="477"/>
      <c r="AZ94" s="477"/>
      <c r="BA94" s="477"/>
      <c r="BB94" s="477"/>
      <c r="BC94" s="477"/>
      <c r="BD94" s="477"/>
      <c r="BE94" s="477"/>
      <c r="BF94" s="477"/>
      <c r="BG94" s="477"/>
      <c r="BH94" s="477"/>
      <c r="BI94" s="477"/>
      <c r="BJ94" s="477"/>
      <c r="BK94" s="477"/>
      <c r="BL94" s="477"/>
    </row>
    <row r="95" spans="3:64" ht="15">
      <c r="C95" s="576" t="s">
        <v>1224</v>
      </c>
      <c r="D95" s="575"/>
      <c r="E95" s="575"/>
      <c r="F95" s="575"/>
      <c r="G95" s="575"/>
      <c r="H95" s="575"/>
      <c r="I95" s="575"/>
      <c r="J95" s="575"/>
      <c r="K95" s="1267"/>
      <c r="L95" s="1267"/>
      <c r="M95" s="1267"/>
      <c r="N95" s="1267"/>
      <c r="O95" s="1267"/>
      <c r="P95" s="822"/>
      <c r="Q95" s="822"/>
      <c r="R95" s="822"/>
      <c r="S95" s="822"/>
      <c r="T95" s="822"/>
      <c r="U95" s="822"/>
      <c r="V95" s="822"/>
      <c r="W95" s="822"/>
      <c r="X95" s="822"/>
      <c r="Y95" s="822"/>
      <c r="Z95" s="822"/>
      <c r="AA95" s="822"/>
      <c r="AB95" s="822"/>
      <c r="AC95" s="822"/>
      <c r="AD95" s="822"/>
      <c r="AE95" s="1270"/>
      <c r="AF95" s="1270"/>
      <c r="AG95" s="1270"/>
      <c r="AH95" s="1270"/>
      <c r="AI95" s="1270"/>
      <c r="AM95" s="483"/>
      <c r="AN95" s="477"/>
      <c r="AO95" s="477"/>
      <c r="AP95" s="477"/>
      <c r="AQ95" s="477"/>
      <c r="AR95" s="477"/>
      <c r="AS95" s="477"/>
      <c r="AT95" s="477"/>
      <c r="AU95" s="477"/>
      <c r="AV95" s="477"/>
      <c r="AW95" s="477"/>
      <c r="AX95" s="477"/>
      <c r="AY95" s="477"/>
      <c r="AZ95" s="477"/>
      <c r="BA95" s="477"/>
      <c r="BB95" s="477"/>
      <c r="BC95" s="477"/>
      <c r="BD95" s="477"/>
      <c r="BE95" s="477"/>
      <c r="BF95" s="477"/>
      <c r="BG95" s="477"/>
      <c r="BH95" s="477"/>
      <c r="BI95" s="477"/>
      <c r="BJ95" s="477"/>
      <c r="BK95" s="477"/>
      <c r="BL95" s="477"/>
    </row>
    <row r="96" spans="3:64" ht="15">
      <c r="C96" s="802" t="s">
        <v>261</v>
      </c>
      <c r="D96" s="646"/>
      <c r="E96" s="646"/>
      <c r="F96" s="646"/>
      <c r="G96" s="646"/>
      <c r="H96" s="646"/>
      <c r="I96" s="646"/>
      <c r="J96" s="646"/>
      <c r="K96" s="1404">
        <v>8563826113</v>
      </c>
      <c r="L96" s="1404"/>
      <c r="M96" s="1404"/>
      <c r="N96" s="1404"/>
      <c r="O96" s="1405">
        <v>1698566425</v>
      </c>
      <c r="P96" s="1405"/>
      <c r="Q96" s="1405"/>
      <c r="R96" s="1405"/>
      <c r="S96" s="1405">
        <v>1408845243</v>
      </c>
      <c r="T96" s="1405"/>
      <c r="U96" s="1405"/>
      <c r="V96" s="1405"/>
      <c r="W96" s="1406">
        <v>234259839</v>
      </c>
      <c r="X96" s="1406"/>
      <c r="Y96" s="1406"/>
      <c r="Z96" s="1406"/>
      <c r="AA96" s="1406">
        <v>1542857142</v>
      </c>
      <c r="AB96" s="1406"/>
      <c r="AC96" s="1406"/>
      <c r="AD96" s="1406"/>
      <c r="AE96" s="1269">
        <f>SUM(K96:AD96)</f>
        <v>13448354762</v>
      </c>
      <c r="AF96" s="1269"/>
      <c r="AG96" s="1269"/>
      <c r="AH96" s="1269"/>
      <c r="AI96" s="1269"/>
      <c r="AM96" s="483"/>
      <c r="AN96" s="477"/>
      <c r="AO96" s="477"/>
      <c r="AP96" s="477"/>
      <c r="AQ96" s="477"/>
      <c r="AR96" s="477"/>
      <c r="AS96" s="477"/>
      <c r="AT96" s="477"/>
      <c r="AU96" s="477"/>
      <c r="AV96" s="477"/>
      <c r="AW96" s="477"/>
      <c r="AX96" s="477"/>
      <c r="AY96" s="477"/>
      <c r="AZ96" s="477"/>
      <c r="BA96" s="477"/>
      <c r="BB96" s="477"/>
      <c r="BC96" s="477"/>
      <c r="BD96" s="477"/>
      <c r="BE96" s="477"/>
      <c r="BF96" s="477"/>
      <c r="BG96" s="477"/>
      <c r="BH96" s="477"/>
      <c r="BI96" s="477"/>
      <c r="BJ96" s="477"/>
      <c r="BK96" s="477"/>
      <c r="BL96" s="477"/>
    </row>
    <row r="97" spans="3:87" ht="15">
      <c r="C97" s="802" t="s">
        <v>1454</v>
      </c>
      <c r="D97" s="646"/>
      <c r="E97" s="646"/>
      <c r="F97" s="646"/>
      <c r="G97" s="646"/>
      <c r="H97" s="646"/>
      <c r="I97" s="646"/>
      <c r="J97" s="646"/>
      <c r="K97" s="1289">
        <v>0</v>
      </c>
      <c r="L97" s="1289"/>
      <c r="M97" s="1289"/>
      <c r="N97" s="1289"/>
      <c r="O97" s="1289">
        <f>SUM(O98:O100)</f>
        <v>176183575</v>
      </c>
      <c r="P97" s="1289"/>
      <c r="Q97" s="1289"/>
      <c r="R97" s="1289"/>
      <c r="S97" s="1289">
        <f>SUM(S98:S100)</f>
        <v>0</v>
      </c>
      <c r="T97" s="1289"/>
      <c r="U97" s="1289"/>
      <c r="V97" s="1289"/>
      <c r="W97" s="1289">
        <f>SUM(W98:W100)</f>
        <v>0</v>
      </c>
      <c r="X97" s="1289"/>
      <c r="Y97" s="1289"/>
      <c r="Z97" s="1289"/>
      <c r="AA97" s="1289">
        <f>SUM(AA98,AA100)</f>
        <v>0</v>
      </c>
      <c r="AB97" s="1289"/>
      <c r="AC97" s="1289"/>
      <c r="AD97" s="1289"/>
      <c r="AE97" s="1287">
        <f>W97+S97+O97+K97+AA97</f>
        <v>176183575</v>
      </c>
      <c r="AF97" s="1287"/>
      <c r="AG97" s="1287"/>
      <c r="AH97" s="1287"/>
      <c r="AI97" s="1287"/>
      <c r="AM97" s="483"/>
      <c r="AN97" s="477"/>
      <c r="AO97" s="477"/>
      <c r="AP97" s="477"/>
      <c r="AQ97" s="477"/>
      <c r="AR97" s="477"/>
      <c r="AS97" s="477"/>
      <c r="AT97" s="477"/>
      <c r="AU97" s="477"/>
      <c r="AV97" s="477"/>
      <c r="AW97" s="477"/>
      <c r="AX97" s="477"/>
      <c r="AY97" s="477"/>
      <c r="AZ97" s="477"/>
      <c r="BA97" s="477"/>
      <c r="BB97" s="477"/>
      <c r="BC97" s="477"/>
      <c r="BD97" s="477"/>
      <c r="BE97" s="477"/>
      <c r="BF97" s="477"/>
      <c r="BG97" s="477"/>
      <c r="BH97" s="477"/>
      <c r="BI97" s="477"/>
      <c r="BJ97" s="477"/>
      <c r="BK97" s="477"/>
      <c r="BL97" s="477"/>
      <c r="CB97" s="826"/>
      <c r="CC97" s="826"/>
      <c r="CD97" s="826"/>
      <c r="CE97" s="1268"/>
      <c r="CF97" s="1268"/>
      <c r="CG97" s="1268"/>
      <c r="CH97" s="1268"/>
      <c r="CI97" s="1268"/>
    </row>
    <row r="98" spans="3:64" ht="15" hidden="1">
      <c r="C98" s="571" t="s">
        <v>1341</v>
      </c>
      <c r="D98" s="646"/>
      <c r="E98" s="646"/>
      <c r="F98" s="646"/>
      <c r="G98" s="646"/>
      <c r="H98" s="646"/>
      <c r="I98" s="646"/>
      <c r="J98" s="646"/>
      <c r="K98" s="1290">
        <v>0</v>
      </c>
      <c r="L98" s="1290"/>
      <c r="M98" s="1290"/>
      <c r="N98" s="1290"/>
      <c r="O98" s="1290">
        <v>0</v>
      </c>
      <c r="P98" s="1290"/>
      <c r="Q98" s="1290"/>
      <c r="R98" s="1290"/>
      <c r="S98" s="1289">
        <v>0</v>
      </c>
      <c r="T98" s="1289"/>
      <c r="U98" s="1289"/>
      <c r="V98" s="1289"/>
      <c r="W98" s="1289">
        <v>0</v>
      </c>
      <c r="X98" s="1289"/>
      <c r="Y98" s="1289"/>
      <c r="Z98" s="1289"/>
      <c r="AA98" s="1289">
        <v>0</v>
      </c>
      <c r="AB98" s="1289"/>
      <c r="AC98" s="1289"/>
      <c r="AD98" s="1289"/>
      <c r="AE98" s="1269">
        <f>SUM(K98:AD98)</f>
        <v>0</v>
      </c>
      <c r="AF98" s="1269"/>
      <c r="AG98" s="1269"/>
      <c r="AH98" s="1269"/>
      <c r="AI98" s="1269"/>
      <c r="AM98" s="483"/>
      <c r="AN98" s="477"/>
      <c r="AO98" s="477"/>
      <c r="AP98" s="477"/>
      <c r="AQ98" s="477"/>
      <c r="AR98" s="477"/>
      <c r="AS98" s="477"/>
      <c r="AT98" s="477"/>
      <c r="AU98" s="477"/>
      <c r="AV98" s="477"/>
      <c r="AW98" s="477"/>
      <c r="AX98" s="477"/>
      <c r="AY98" s="477"/>
      <c r="AZ98" s="477"/>
      <c r="BA98" s="477"/>
      <c r="BB98" s="477"/>
      <c r="BC98" s="477"/>
      <c r="BD98" s="477"/>
      <c r="BE98" s="477"/>
      <c r="BF98" s="477"/>
      <c r="BG98" s="477"/>
      <c r="BH98" s="477"/>
      <c r="BI98" s="477"/>
      <c r="BJ98" s="477"/>
      <c r="BK98" s="477"/>
      <c r="BL98" s="477"/>
    </row>
    <row r="99" spans="3:64" ht="15" hidden="1">
      <c r="C99" s="571" t="s">
        <v>1342</v>
      </c>
      <c r="D99" s="646"/>
      <c r="E99" s="646"/>
      <c r="F99" s="646"/>
      <c r="G99" s="646"/>
      <c r="H99" s="646"/>
      <c r="I99" s="646"/>
      <c r="J99" s="646"/>
      <c r="K99" s="1268">
        <v>0</v>
      </c>
      <c r="L99" s="1268"/>
      <c r="M99" s="1268"/>
      <c r="N99" s="1268"/>
      <c r="O99" s="1268"/>
      <c r="P99" s="1268"/>
      <c r="Q99" s="1268"/>
      <c r="R99" s="1268"/>
      <c r="S99" s="1268"/>
      <c r="T99" s="1268"/>
      <c r="U99" s="1268"/>
      <c r="V99" s="1268"/>
      <c r="W99" s="1268"/>
      <c r="X99" s="1268"/>
      <c r="Y99" s="1268"/>
      <c r="Z99" s="1268"/>
      <c r="AA99" s="1268"/>
      <c r="AB99" s="1268"/>
      <c r="AC99" s="1268"/>
      <c r="AD99" s="1268"/>
      <c r="AE99" s="1286">
        <f>SUM(K99:AD99)</f>
        <v>0</v>
      </c>
      <c r="AF99" s="1286"/>
      <c r="AG99" s="1286"/>
      <c r="AH99" s="1286"/>
      <c r="AI99" s="1286"/>
      <c r="AM99" s="483"/>
      <c r="AN99" s="477"/>
      <c r="AO99" s="477"/>
      <c r="AP99" s="477"/>
      <c r="AQ99" s="477"/>
      <c r="AR99" s="477"/>
      <c r="AS99" s="477"/>
      <c r="AT99" s="477"/>
      <c r="AU99" s="477"/>
      <c r="AV99" s="477"/>
      <c r="AW99" s="477"/>
      <c r="AX99" s="477"/>
      <c r="AY99" s="477"/>
      <c r="AZ99" s="477"/>
      <c r="BA99" s="477"/>
      <c r="BB99" s="477"/>
      <c r="BC99" s="477"/>
      <c r="BD99" s="477"/>
      <c r="BE99" s="477"/>
      <c r="BF99" s="477"/>
      <c r="BG99" s="477"/>
      <c r="BH99" s="477"/>
      <c r="BI99" s="477"/>
      <c r="BJ99" s="477"/>
      <c r="BK99" s="477"/>
      <c r="BL99" s="477"/>
    </row>
    <row r="100" spans="1:75" s="923" customFormat="1" ht="15">
      <c r="A100" s="918"/>
      <c r="B100" s="918"/>
      <c r="C100" s="571" t="s">
        <v>1225</v>
      </c>
      <c r="D100" s="924"/>
      <c r="E100" s="924"/>
      <c r="F100" s="924"/>
      <c r="G100" s="924"/>
      <c r="H100" s="924"/>
      <c r="I100" s="924"/>
      <c r="J100" s="924"/>
      <c r="K100" s="1369">
        <v>0</v>
      </c>
      <c r="L100" s="1369"/>
      <c r="M100" s="1369"/>
      <c r="N100" s="1369"/>
      <c r="O100" s="1407">
        <v>176183575</v>
      </c>
      <c r="P100" s="1407"/>
      <c r="Q100" s="1407"/>
      <c r="R100" s="1407"/>
      <c r="S100" s="1290">
        <v>0</v>
      </c>
      <c r="T100" s="1290"/>
      <c r="U100" s="1290"/>
      <c r="V100" s="1290"/>
      <c r="W100" s="1290">
        <v>0</v>
      </c>
      <c r="X100" s="1290"/>
      <c r="Y100" s="1290"/>
      <c r="Z100" s="1290"/>
      <c r="AA100" s="1290">
        <v>0</v>
      </c>
      <c r="AB100" s="1290"/>
      <c r="AC100" s="1290"/>
      <c r="AD100" s="1290"/>
      <c r="AE100" s="1286">
        <f>SUM(K100:AD100)</f>
        <v>176183575</v>
      </c>
      <c r="AF100" s="1286"/>
      <c r="AG100" s="1286"/>
      <c r="AH100" s="1286"/>
      <c r="AI100" s="1286"/>
      <c r="AK100" s="918"/>
      <c r="AL100" s="918"/>
      <c r="AM100" s="926"/>
      <c r="AN100" s="921"/>
      <c r="AO100" s="921"/>
      <c r="AP100" s="921"/>
      <c r="AQ100" s="921"/>
      <c r="AR100" s="921"/>
      <c r="AS100" s="921"/>
      <c r="AT100" s="921"/>
      <c r="AU100" s="921"/>
      <c r="AV100" s="921"/>
      <c r="AW100" s="921"/>
      <c r="AX100" s="921"/>
      <c r="AY100" s="921"/>
      <c r="AZ100" s="921"/>
      <c r="BA100" s="921"/>
      <c r="BB100" s="921"/>
      <c r="BC100" s="921"/>
      <c r="BD100" s="921"/>
      <c r="BE100" s="921"/>
      <c r="BF100" s="921"/>
      <c r="BG100" s="921"/>
      <c r="BH100" s="921"/>
      <c r="BI100" s="921"/>
      <c r="BJ100" s="921"/>
      <c r="BK100" s="921"/>
      <c r="BL100" s="921"/>
      <c r="BM100" s="475"/>
      <c r="BN100" s="475"/>
      <c r="BO100" s="475"/>
      <c r="BP100" s="475"/>
      <c r="BQ100" s="475"/>
      <c r="BR100" s="475"/>
      <c r="BS100" s="475"/>
      <c r="BT100" s="475"/>
      <c r="BU100" s="922"/>
      <c r="BV100" s="922"/>
      <c r="BW100" s="475"/>
    </row>
    <row r="101" spans="3:64" ht="15">
      <c r="C101" s="802" t="s">
        <v>1455</v>
      </c>
      <c r="D101" s="646"/>
      <c r="E101" s="646"/>
      <c r="F101" s="646"/>
      <c r="G101" s="646"/>
      <c r="H101" s="646"/>
      <c r="I101" s="646"/>
      <c r="J101" s="646"/>
      <c r="K101" s="1289">
        <v>0</v>
      </c>
      <c r="L101" s="1289"/>
      <c r="M101" s="1289"/>
      <c r="N101" s="1289"/>
      <c r="O101" s="1289">
        <f>O104</f>
        <v>0</v>
      </c>
      <c r="P101" s="1289"/>
      <c r="Q101" s="1289"/>
      <c r="R101" s="1289"/>
      <c r="S101" s="1289"/>
      <c r="T101" s="1289"/>
      <c r="U101" s="1289"/>
      <c r="V101" s="1289"/>
      <c r="W101" s="1289">
        <f>W104</f>
        <v>176183575</v>
      </c>
      <c r="X101" s="1289"/>
      <c r="Y101" s="1289"/>
      <c r="Z101" s="1289"/>
      <c r="AA101" s="1289">
        <f>AA104</f>
        <v>0</v>
      </c>
      <c r="AB101" s="1289"/>
      <c r="AC101" s="1289"/>
      <c r="AD101" s="1289"/>
      <c r="AE101" s="1287">
        <f>SUM(AE102:AI104)</f>
        <v>176183575</v>
      </c>
      <c r="AF101" s="1287"/>
      <c r="AG101" s="1287"/>
      <c r="AH101" s="1287"/>
      <c r="AI101" s="1287"/>
      <c r="AM101" s="483"/>
      <c r="AN101" s="477"/>
      <c r="AO101" s="477"/>
      <c r="AP101" s="477"/>
      <c r="AQ101" s="477"/>
      <c r="AR101" s="477"/>
      <c r="AS101" s="477"/>
      <c r="AT101" s="477"/>
      <c r="AU101" s="477"/>
      <c r="AV101" s="477"/>
      <c r="AW101" s="477"/>
      <c r="AX101" s="477"/>
      <c r="AY101" s="477"/>
      <c r="AZ101" s="477"/>
      <c r="BA101" s="477"/>
      <c r="BB101" s="477"/>
      <c r="BC101" s="477"/>
      <c r="BD101" s="477"/>
      <c r="BE101" s="477"/>
      <c r="BF101" s="477"/>
      <c r="BG101" s="477"/>
      <c r="BH101" s="477"/>
      <c r="BI101" s="477"/>
      <c r="BJ101" s="477"/>
      <c r="BK101" s="477"/>
      <c r="BL101" s="477"/>
    </row>
    <row r="102" spans="3:64" ht="15" hidden="1">
      <c r="C102" s="825" t="s">
        <v>1343</v>
      </c>
      <c r="D102" s="646"/>
      <c r="E102" s="646"/>
      <c r="F102" s="646"/>
      <c r="G102" s="646"/>
      <c r="H102" s="646"/>
      <c r="I102" s="646"/>
      <c r="J102" s="646"/>
      <c r="K102" s="1268"/>
      <c r="L102" s="1268"/>
      <c r="M102" s="1268"/>
      <c r="N102" s="1268"/>
      <c r="O102" s="1268"/>
      <c r="P102" s="1268"/>
      <c r="Q102" s="1268"/>
      <c r="R102" s="1268"/>
      <c r="S102" s="1268"/>
      <c r="T102" s="1268"/>
      <c r="U102" s="1268"/>
      <c r="V102" s="1268"/>
      <c r="W102" s="1268"/>
      <c r="X102" s="1268"/>
      <c r="Y102" s="1268"/>
      <c r="Z102" s="1268"/>
      <c r="AA102" s="1268"/>
      <c r="AB102" s="1268"/>
      <c r="AC102" s="1268"/>
      <c r="AD102" s="1268"/>
      <c r="AE102" s="1286">
        <f>SUM(K102:AD102)</f>
        <v>0</v>
      </c>
      <c r="AF102" s="1286"/>
      <c r="AG102" s="1286"/>
      <c r="AH102" s="1286"/>
      <c r="AI102" s="1286"/>
      <c r="AM102" s="483"/>
      <c r="AN102" s="477"/>
      <c r="AO102" s="477"/>
      <c r="AP102" s="477"/>
      <c r="AQ102" s="477"/>
      <c r="AR102" s="477"/>
      <c r="AS102" s="477"/>
      <c r="AT102" s="477"/>
      <c r="AU102" s="477"/>
      <c r="AV102" s="477"/>
      <c r="AW102" s="477"/>
      <c r="AX102" s="477"/>
      <c r="AY102" s="477"/>
      <c r="AZ102" s="477"/>
      <c r="BA102" s="477"/>
      <c r="BB102" s="477"/>
      <c r="BC102" s="477"/>
      <c r="BD102" s="477"/>
      <c r="BE102" s="477"/>
      <c r="BF102" s="477"/>
      <c r="BG102" s="477"/>
      <c r="BH102" s="477"/>
      <c r="BI102" s="477"/>
      <c r="BJ102" s="477"/>
      <c r="BK102" s="477"/>
      <c r="BL102" s="477"/>
    </row>
    <row r="103" spans="3:64" ht="15" hidden="1">
      <c r="C103" s="571" t="s">
        <v>252</v>
      </c>
      <c r="D103" s="646"/>
      <c r="E103" s="646"/>
      <c r="F103" s="646"/>
      <c r="G103" s="646"/>
      <c r="H103" s="646"/>
      <c r="I103" s="646"/>
      <c r="J103" s="646"/>
      <c r="K103" s="1289"/>
      <c r="L103" s="1289"/>
      <c r="M103" s="1289"/>
      <c r="N103" s="1289"/>
      <c r="O103" s="1290">
        <v>0</v>
      </c>
      <c r="P103" s="1290"/>
      <c r="Q103" s="1290"/>
      <c r="R103" s="1290"/>
      <c r="S103" s="823"/>
      <c r="T103" s="823"/>
      <c r="U103" s="823"/>
      <c r="V103" s="823"/>
      <c r="W103" s="1289"/>
      <c r="X103" s="1289"/>
      <c r="Y103" s="1289"/>
      <c r="Z103" s="1289">
        <v>0</v>
      </c>
      <c r="AA103" s="1289"/>
      <c r="AB103" s="1289"/>
      <c r="AC103" s="1289"/>
      <c r="AD103" s="1289"/>
      <c r="AE103" s="1286">
        <f>SUM(K103:AD103)</f>
        <v>0</v>
      </c>
      <c r="AF103" s="1286"/>
      <c r="AG103" s="1286"/>
      <c r="AH103" s="1286"/>
      <c r="AI103" s="1286"/>
      <c r="AM103" s="483"/>
      <c r="AN103" s="477"/>
      <c r="AO103" s="477"/>
      <c r="AP103" s="477"/>
      <c r="AQ103" s="477"/>
      <c r="AR103" s="477"/>
      <c r="AS103" s="477"/>
      <c r="AT103" s="477"/>
      <c r="AU103" s="477"/>
      <c r="AV103" s="477"/>
      <c r="AW103" s="477"/>
      <c r="AX103" s="477"/>
      <c r="AY103" s="477"/>
      <c r="AZ103" s="477"/>
      <c r="BA103" s="477"/>
      <c r="BB103" s="477"/>
      <c r="BC103" s="477"/>
      <c r="BD103" s="477"/>
      <c r="BE103" s="477"/>
      <c r="BF103" s="477"/>
      <c r="BG103" s="477"/>
      <c r="BH103" s="477"/>
      <c r="BI103" s="477"/>
      <c r="BJ103" s="477"/>
      <c r="BK103" s="477"/>
      <c r="BL103" s="477"/>
    </row>
    <row r="104" spans="1:75" s="923" customFormat="1" ht="15">
      <c r="A104" s="918"/>
      <c r="B104" s="918"/>
      <c r="C104" s="571" t="s">
        <v>241</v>
      </c>
      <c r="D104" s="924"/>
      <c r="E104" s="924"/>
      <c r="F104" s="924"/>
      <c r="G104" s="924"/>
      <c r="H104" s="924"/>
      <c r="I104" s="924"/>
      <c r="J104" s="924"/>
      <c r="K104" s="826"/>
      <c r="L104" s="826"/>
      <c r="M104" s="826"/>
      <c r="N104" s="826"/>
      <c r="O104" s="1402"/>
      <c r="P104" s="1402"/>
      <c r="Q104" s="1402"/>
      <c r="R104" s="1402"/>
      <c r="S104" s="826"/>
      <c r="T104" s="826"/>
      <c r="U104" s="826"/>
      <c r="V104" s="826"/>
      <c r="W104" s="1403">
        <v>176183575</v>
      </c>
      <c r="X104" s="1403"/>
      <c r="Y104" s="1403"/>
      <c r="Z104" s="1403"/>
      <c r="AA104" s="1290"/>
      <c r="AB104" s="1290"/>
      <c r="AC104" s="1290"/>
      <c r="AD104" s="1290"/>
      <c r="AE104" s="1286">
        <f>SUM(K104:AD104)</f>
        <v>176183575</v>
      </c>
      <c r="AF104" s="1286"/>
      <c r="AG104" s="1286"/>
      <c r="AH104" s="1286"/>
      <c r="AI104" s="1286"/>
      <c r="AK104" s="918"/>
      <c r="AL104" s="918"/>
      <c r="AM104" s="926"/>
      <c r="AN104" s="921"/>
      <c r="AO104" s="921"/>
      <c r="AP104" s="921"/>
      <c r="AQ104" s="921"/>
      <c r="AR104" s="921"/>
      <c r="AS104" s="921"/>
      <c r="AT104" s="921"/>
      <c r="AU104" s="921"/>
      <c r="AV104" s="921"/>
      <c r="AW104" s="921"/>
      <c r="AX104" s="921"/>
      <c r="AY104" s="921"/>
      <c r="AZ104" s="921"/>
      <c r="BA104" s="921"/>
      <c r="BB104" s="921"/>
      <c r="BC104" s="921"/>
      <c r="BD104" s="921"/>
      <c r="BE104" s="921"/>
      <c r="BF104" s="921"/>
      <c r="BG104" s="921"/>
      <c r="BH104" s="921"/>
      <c r="BI104" s="921"/>
      <c r="BJ104" s="921"/>
      <c r="BK104" s="921"/>
      <c r="BL104" s="921"/>
      <c r="BM104" s="475"/>
      <c r="BN104" s="475"/>
      <c r="BO104" s="475"/>
      <c r="BP104" s="475"/>
      <c r="BQ104" s="475"/>
      <c r="BR104" s="475"/>
      <c r="BS104" s="475"/>
      <c r="BT104" s="475"/>
      <c r="BU104" s="922"/>
      <c r="BV104" s="922"/>
      <c r="BW104" s="475"/>
    </row>
    <row r="105" spans="3:74" ht="15.75" thickBot="1">
      <c r="C105" s="578" t="s">
        <v>1456</v>
      </c>
      <c r="D105" s="575"/>
      <c r="E105" s="575"/>
      <c r="F105" s="575"/>
      <c r="G105" s="575"/>
      <c r="H105" s="575"/>
      <c r="I105" s="575"/>
      <c r="J105" s="575"/>
      <c r="K105" s="1263">
        <f>K96+K97-K101</f>
        <v>8563826113</v>
      </c>
      <c r="L105" s="1263"/>
      <c r="M105" s="1263"/>
      <c r="N105" s="1263"/>
      <c r="O105" s="1266">
        <f>O96+O97-O101</f>
        <v>1874750000</v>
      </c>
      <c r="P105" s="1266"/>
      <c r="Q105" s="1266"/>
      <c r="R105" s="1266"/>
      <c r="S105" s="1288">
        <f>S96+S97-S101</f>
        <v>1408845243</v>
      </c>
      <c r="T105" s="1288"/>
      <c r="U105" s="1288"/>
      <c r="V105" s="1288"/>
      <c r="W105" s="1288">
        <f>W96+W97-W101</f>
        <v>58076264</v>
      </c>
      <c r="X105" s="1288"/>
      <c r="Y105" s="1288"/>
      <c r="Z105" s="1288"/>
      <c r="AA105" s="1288">
        <f>AA96-AA104</f>
        <v>1542857142</v>
      </c>
      <c r="AB105" s="1288"/>
      <c r="AC105" s="1288"/>
      <c r="AD105" s="1288"/>
      <c r="AE105" s="1370">
        <f>AE96+AE97-AE101</f>
        <v>13448354762</v>
      </c>
      <c r="AF105" s="1370"/>
      <c r="AG105" s="1370"/>
      <c r="AH105" s="1370"/>
      <c r="AI105" s="1370"/>
      <c r="AJ105" s="656"/>
      <c r="AM105" s="477"/>
      <c r="AN105" s="477"/>
      <c r="AO105" s="477"/>
      <c r="AP105" s="477"/>
      <c r="AQ105" s="477"/>
      <c r="AR105" s="477"/>
      <c r="AS105" s="477"/>
      <c r="AT105" s="477"/>
      <c r="AU105" s="477"/>
      <c r="AV105" s="477"/>
      <c r="AW105" s="477"/>
      <c r="AX105" s="477"/>
      <c r="AY105" s="477"/>
      <c r="AZ105" s="477"/>
      <c r="BA105" s="477"/>
      <c r="BB105" s="477"/>
      <c r="BC105" s="477"/>
      <c r="BD105" s="477"/>
      <c r="BE105" s="477"/>
      <c r="BF105" s="477"/>
      <c r="BG105" s="477"/>
      <c r="BH105" s="477"/>
      <c r="BI105" s="477"/>
      <c r="BJ105" s="477"/>
      <c r="BK105" s="477"/>
      <c r="BL105" s="477"/>
      <c r="BU105" s="809">
        <f>'Tổng hợp'!F81</f>
        <v>13448354762</v>
      </c>
      <c r="BV105" s="498">
        <f>AE105-BU105</f>
        <v>0</v>
      </c>
    </row>
    <row r="106" spans="3:74" ht="12" customHeight="1" thickTop="1">
      <c r="C106" s="578"/>
      <c r="D106" s="575"/>
      <c r="E106" s="575"/>
      <c r="F106" s="575"/>
      <c r="G106" s="575"/>
      <c r="H106" s="575"/>
      <c r="I106" s="575"/>
      <c r="J106" s="575"/>
      <c r="K106" s="833"/>
      <c r="L106" s="833"/>
      <c r="M106" s="833"/>
      <c r="N106" s="833"/>
      <c r="O106" s="840"/>
      <c r="P106" s="840"/>
      <c r="Q106" s="840"/>
      <c r="R106" s="840"/>
      <c r="S106" s="839"/>
      <c r="T106" s="839"/>
      <c r="U106" s="839"/>
      <c r="V106" s="839"/>
      <c r="W106" s="839"/>
      <c r="X106" s="839"/>
      <c r="Y106" s="839"/>
      <c r="Z106" s="839"/>
      <c r="AA106" s="839"/>
      <c r="AB106" s="839"/>
      <c r="AC106" s="839"/>
      <c r="AD106" s="839"/>
      <c r="AE106" s="841"/>
      <c r="AF106" s="841"/>
      <c r="AG106" s="841"/>
      <c r="AH106" s="841"/>
      <c r="AI106" s="841"/>
      <c r="AJ106" s="656"/>
      <c r="AM106" s="477"/>
      <c r="AN106" s="477"/>
      <c r="AO106" s="477"/>
      <c r="AP106" s="477"/>
      <c r="AQ106" s="477"/>
      <c r="AR106" s="477"/>
      <c r="AS106" s="477"/>
      <c r="AT106" s="477"/>
      <c r="AU106" s="477"/>
      <c r="AV106" s="477"/>
      <c r="AW106" s="477"/>
      <c r="AX106" s="477"/>
      <c r="AY106" s="477"/>
      <c r="AZ106" s="477"/>
      <c r="BA106" s="477"/>
      <c r="BB106" s="477"/>
      <c r="BC106" s="477"/>
      <c r="BD106" s="477"/>
      <c r="BE106" s="477"/>
      <c r="BF106" s="477"/>
      <c r="BG106" s="477"/>
      <c r="BH106" s="477"/>
      <c r="BI106" s="477"/>
      <c r="BJ106" s="477"/>
      <c r="BK106" s="477"/>
      <c r="BL106" s="477"/>
      <c r="BU106" s="809"/>
      <c r="BV106" s="498"/>
    </row>
    <row r="107" spans="3:64" ht="15">
      <c r="C107" s="576" t="s">
        <v>1226</v>
      </c>
      <c r="D107" s="575"/>
      <c r="E107" s="575"/>
      <c r="F107" s="575"/>
      <c r="G107" s="575"/>
      <c r="H107" s="575"/>
      <c r="I107" s="575"/>
      <c r="J107" s="575"/>
      <c r="K107" s="824"/>
      <c r="L107" s="824"/>
      <c r="M107" s="824"/>
      <c r="N107" s="824"/>
      <c r="O107" s="824"/>
      <c r="P107" s="1264"/>
      <c r="Q107" s="1264"/>
      <c r="R107" s="1264"/>
      <c r="S107" s="1264"/>
      <c r="T107" s="1264"/>
      <c r="U107" s="1264"/>
      <c r="V107" s="1264"/>
      <c r="W107" s="1264"/>
      <c r="X107" s="1264"/>
      <c r="Y107" s="1264"/>
      <c r="Z107" s="1264"/>
      <c r="AA107" s="1264"/>
      <c r="AB107" s="1264"/>
      <c r="AC107" s="1264"/>
      <c r="AD107" s="1264"/>
      <c r="AE107" s="1392"/>
      <c r="AF107" s="1392"/>
      <c r="AG107" s="1392"/>
      <c r="AH107" s="1392"/>
      <c r="AI107" s="1392"/>
      <c r="AJ107" s="656"/>
      <c r="AM107" s="477"/>
      <c r="AN107" s="477"/>
      <c r="AO107" s="477"/>
      <c r="AP107" s="477"/>
      <c r="AQ107" s="477"/>
      <c r="AR107" s="477"/>
      <c r="AS107" s="477"/>
      <c r="AT107" s="477"/>
      <c r="AU107" s="477"/>
      <c r="AV107" s="477"/>
      <c r="AW107" s="477"/>
      <c r="AX107" s="477"/>
      <c r="AY107" s="477"/>
      <c r="AZ107" s="477"/>
      <c r="BA107" s="477"/>
      <c r="BB107" s="477"/>
      <c r="BC107" s="477"/>
      <c r="BD107" s="477"/>
      <c r="BE107" s="477"/>
      <c r="BF107" s="477"/>
      <c r="BG107" s="477"/>
      <c r="BH107" s="477"/>
      <c r="BI107" s="477"/>
      <c r="BJ107" s="477"/>
      <c r="BK107" s="477"/>
      <c r="BL107" s="477"/>
    </row>
    <row r="108" spans="3:64" ht="15">
      <c r="C108" s="647" t="s">
        <v>261</v>
      </c>
      <c r="D108" s="575"/>
      <c r="E108" s="575"/>
      <c r="F108" s="575"/>
      <c r="G108" s="575"/>
      <c r="H108" s="575"/>
      <c r="I108" s="575"/>
      <c r="J108" s="575"/>
      <c r="K108" s="1406">
        <v>659392734</v>
      </c>
      <c r="L108" s="1406"/>
      <c r="M108" s="1406"/>
      <c r="N108" s="1406"/>
      <c r="O108" s="1406">
        <v>932351106</v>
      </c>
      <c r="P108" s="1406"/>
      <c r="Q108" s="1406"/>
      <c r="R108" s="1406"/>
      <c r="S108" s="1406">
        <v>583385773</v>
      </c>
      <c r="T108" s="1406"/>
      <c r="U108" s="1406"/>
      <c r="V108" s="1406"/>
      <c r="W108" s="1406">
        <v>139058183</v>
      </c>
      <c r="X108" s="1406"/>
      <c r="Y108" s="1406"/>
      <c r="Z108" s="1406"/>
      <c r="AA108" s="1406">
        <v>0</v>
      </c>
      <c r="AB108" s="1406"/>
      <c r="AC108" s="1406"/>
      <c r="AD108" s="1406"/>
      <c r="AE108" s="1392">
        <f>SUM(J108:AD108)</f>
        <v>2314187796</v>
      </c>
      <c r="AF108" s="1392"/>
      <c r="AG108" s="1392"/>
      <c r="AH108" s="1392"/>
      <c r="AI108" s="1392"/>
      <c r="AJ108" s="656"/>
      <c r="AM108" s="477"/>
      <c r="AN108" s="477"/>
      <c r="AO108" s="477"/>
      <c r="AP108" s="477"/>
      <c r="AQ108" s="477"/>
      <c r="AR108" s="477"/>
      <c r="AS108" s="477"/>
      <c r="AT108" s="477"/>
      <c r="AU108" s="477"/>
      <c r="AV108" s="477"/>
      <c r="AW108" s="477"/>
      <c r="AX108" s="477"/>
      <c r="AY108" s="477"/>
      <c r="AZ108" s="477"/>
      <c r="BA108" s="477"/>
      <c r="BB108" s="477"/>
      <c r="BC108" s="477"/>
      <c r="BD108" s="477"/>
      <c r="BE108" s="477"/>
      <c r="BF108" s="477"/>
      <c r="BG108" s="477"/>
      <c r="BH108" s="477"/>
      <c r="BI108" s="477"/>
      <c r="BJ108" s="477"/>
      <c r="BK108" s="477"/>
      <c r="BL108" s="477"/>
    </row>
    <row r="109" spans="3:64" ht="15">
      <c r="C109" s="647" t="s">
        <v>1454</v>
      </c>
      <c r="D109" s="575"/>
      <c r="E109" s="575"/>
      <c r="F109" s="575"/>
      <c r="G109" s="575"/>
      <c r="H109" s="575"/>
      <c r="I109" s="575"/>
      <c r="J109" s="575"/>
      <c r="K109" s="1289">
        <f>SUM(K110:K111)</f>
        <v>169793886</v>
      </c>
      <c r="L109" s="1289"/>
      <c r="M109" s="1289"/>
      <c r="N109" s="1289"/>
      <c r="O109" s="1289">
        <f>SUM(O110:O111)</f>
        <v>166652127</v>
      </c>
      <c r="P109" s="1289"/>
      <c r="Q109" s="1289"/>
      <c r="R109" s="1289"/>
      <c r="S109" s="1289">
        <f>SUM(S110:S111)</f>
        <v>71657682</v>
      </c>
      <c r="T109" s="1289"/>
      <c r="U109" s="1289"/>
      <c r="V109" s="1289"/>
      <c r="W109" s="1289">
        <f>SUM(W110:W111)</f>
        <v>0</v>
      </c>
      <c r="X109" s="1289"/>
      <c r="Y109" s="1289"/>
      <c r="Z109" s="1289"/>
      <c r="AA109" s="1289"/>
      <c r="AB109" s="1289"/>
      <c r="AC109" s="1289"/>
      <c r="AD109" s="1289"/>
      <c r="AE109" s="1287">
        <f>SUM(AE110:AI111)</f>
        <v>408103695</v>
      </c>
      <c r="AF109" s="1287"/>
      <c r="AG109" s="1287"/>
      <c r="AH109" s="1287"/>
      <c r="AI109" s="1287"/>
      <c r="AJ109" s="656"/>
      <c r="AM109" s="477"/>
      <c r="AN109" s="477"/>
      <c r="AO109" s="477"/>
      <c r="AP109" s="477"/>
      <c r="AQ109" s="477"/>
      <c r="AR109" s="477"/>
      <c r="AS109" s="477"/>
      <c r="AT109" s="477"/>
      <c r="AU109" s="477"/>
      <c r="AV109" s="477"/>
      <c r="AW109" s="477"/>
      <c r="AX109" s="477"/>
      <c r="AY109" s="477"/>
      <c r="AZ109" s="477"/>
      <c r="BA109" s="477"/>
      <c r="BB109" s="477"/>
      <c r="BC109" s="477"/>
      <c r="BD109" s="477"/>
      <c r="BE109" s="477"/>
      <c r="BF109" s="477"/>
      <c r="BG109" s="477"/>
      <c r="BH109" s="477"/>
      <c r="BI109" s="477"/>
      <c r="BJ109" s="477"/>
      <c r="BK109" s="477"/>
      <c r="BL109" s="477"/>
    </row>
    <row r="110" spans="1:75" s="923" customFormat="1" ht="15">
      <c r="A110" s="918"/>
      <c r="B110" s="918"/>
      <c r="C110" s="571" t="s">
        <v>1457</v>
      </c>
      <c r="D110" s="919"/>
      <c r="E110" s="919"/>
      <c r="F110" s="919"/>
      <c r="G110" s="919"/>
      <c r="H110" s="919"/>
      <c r="I110" s="919"/>
      <c r="J110" s="919"/>
      <c r="K110" s="1290">
        <v>169793886</v>
      </c>
      <c r="L110" s="1290"/>
      <c r="M110" s="1290"/>
      <c r="N110" s="1290"/>
      <c r="O110" s="1369">
        <v>85670208</v>
      </c>
      <c r="P110" s="1369"/>
      <c r="Q110" s="1369"/>
      <c r="R110" s="1369"/>
      <c r="S110" s="1369">
        <v>71657682</v>
      </c>
      <c r="T110" s="1369"/>
      <c r="U110" s="1369"/>
      <c r="V110" s="1369"/>
      <c r="W110" s="1290">
        <v>0</v>
      </c>
      <c r="X110" s="1290"/>
      <c r="Y110" s="1290"/>
      <c r="Z110" s="1290"/>
      <c r="AA110" s="1290">
        <v>0</v>
      </c>
      <c r="AB110" s="1290"/>
      <c r="AC110" s="1290"/>
      <c r="AD110" s="1290"/>
      <c r="AE110" s="1286">
        <f>SUM(K110:AD110)</f>
        <v>327121776</v>
      </c>
      <c r="AF110" s="1286"/>
      <c r="AG110" s="1286"/>
      <c r="AH110" s="1286"/>
      <c r="AI110" s="1286"/>
      <c r="AJ110" s="920"/>
      <c r="AK110" s="918"/>
      <c r="AL110" s="918"/>
      <c r="AM110" s="921"/>
      <c r="AN110" s="921"/>
      <c r="AO110" s="921"/>
      <c r="AP110" s="921"/>
      <c r="AQ110" s="921"/>
      <c r="AR110" s="921"/>
      <c r="AS110" s="921"/>
      <c r="AT110" s="921"/>
      <c r="AU110" s="921"/>
      <c r="AV110" s="921"/>
      <c r="AW110" s="921"/>
      <c r="AX110" s="921"/>
      <c r="AY110" s="921"/>
      <c r="AZ110" s="921"/>
      <c r="BA110" s="921"/>
      <c r="BB110" s="921"/>
      <c r="BC110" s="921"/>
      <c r="BD110" s="921"/>
      <c r="BE110" s="921"/>
      <c r="BF110" s="921"/>
      <c r="BG110" s="921"/>
      <c r="BH110" s="921"/>
      <c r="BI110" s="921"/>
      <c r="BJ110" s="921"/>
      <c r="BK110" s="921"/>
      <c r="BL110" s="921"/>
      <c r="BM110" s="475"/>
      <c r="BN110" s="475"/>
      <c r="BO110" s="475"/>
      <c r="BP110" s="475"/>
      <c r="BQ110" s="475"/>
      <c r="BR110" s="475"/>
      <c r="BS110" s="475"/>
      <c r="BT110" s="475"/>
      <c r="BU110" s="922"/>
      <c r="BV110" s="922"/>
      <c r="BW110" s="475"/>
    </row>
    <row r="111" spans="3:73" ht="15">
      <c r="C111" s="571" t="s">
        <v>1225</v>
      </c>
      <c r="D111" s="575"/>
      <c r="E111" s="575"/>
      <c r="F111" s="575"/>
      <c r="G111" s="575"/>
      <c r="H111" s="575"/>
      <c r="I111" s="575"/>
      <c r="J111" s="575"/>
      <c r="K111" s="824"/>
      <c r="L111" s="824"/>
      <c r="M111" s="824"/>
      <c r="N111" s="824"/>
      <c r="O111" s="1369">
        <v>80981919</v>
      </c>
      <c r="P111" s="1369">
        <v>0</v>
      </c>
      <c r="Q111" s="1369"/>
      <c r="R111" s="1369"/>
      <c r="S111" s="823"/>
      <c r="T111" s="823"/>
      <c r="U111" s="1268"/>
      <c r="V111" s="1268"/>
      <c r="W111" s="1268"/>
      <c r="X111" s="1268"/>
      <c r="Y111" s="1268"/>
      <c r="Z111" s="1268"/>
      <c r="AA111" s="1268"/>
      <c r="AB111" s="1268"/>
      <c r="AC111" s="1268"/>
      <c r="AD111" s="1268"/>
      <c r="AE111" s="1286">
        <f>SUM(K111:AD111)</f>
        <v>80981919</v>
      </c>
      <c r="AF111" s="1286"/>
      <c r="AG111" s="1286"/>
      <c r="AH111" s="1286"/>
      <c r="AI111" s="1286"/>
      <c r="AJ111" s="656"/>
      <c r="AM111" s="477"/>
      <c r="AN111" s="477"/>
      <c r="AO111" s="477"/>
      <c r="AP111" s="477"/>
      <c r="AQ111" s="477"/>
      <c r="AR111" s="477"/>
      <c r="AS111" s="477"/>
      <c r="AT111" s="477"/>
      <c r="AU111" s="477"/>
      <c r="AV111" s="477"/>
      <c r="AW111" s="477"/>
      <c r="AX111" s="477"/>
      <c r="AY111" s="477"/>
      <c r="AZ111" s="477"/>
      <c r="BA111" s="477"/>
      <c r="BB111" s="477"/>
      <c r="BC111" s="477"/>
      <c r="BD111" s="477"/>
      <c r="BE111" s="477"/>
      <c r="BF111" s="477"/>
      <c r="BG111" s="477"/>
      <c r="BH111" s="477"/>
      <c r="BI111" s="477"/>
      <c r="BJ111" s="477"/>
      <c r="BK111" s="477"/>
      <c r="BL111" s="477"/>
      <c r="BU111" s="498"/>
    </row>
    <row r="112" spans="3:73" ht="15">
      <c r="C112" s="647" t="s">
        <v>1455</v>
      </c>
      <c r="D112" s="575"/>
      <c r="E112" s="575"/>
      <c r="F112" s="575"/>
      <c r="G112" s="575"/>
      <c r="H112" s="575"/>
      <c r="I112" s="575"/>
      <c r="J112" s="575"/>
      <c r="K112" s="1289">
        <v>0</v>
      </c>
      <c r="L112" s="1289"/>
      <c r="M112" s="1289"/>
      <c r="N112" s="1289"/>
      <c r="O112" s="1406">
        <f>O115</f>
        <v>0</v>
      </c>
      <c r="P112" s="1406"/>
      <c r="Q112" s="1406"/>
      <c r="R112" s="1406"/>
      <c r="S112" s="1289"/>
      <c r="T112" s="1289"/>
      <c r="U112" s="1289"/>
      <c r="V112" s="1289"/>
      <c r="W112" s="1289">
        <f>W115</f>
        <v>80981919</v>
      </c>
      <c r="X112" s="1289"/>
      <c r="Y112" s="1289"/>
      <c r="Z112" s="1289"/>
      <c r="AA112" s="1289"/>
      <c r="AB112" s="1289"/>
      <c r="AC112" s="1289"/>
      <c r="AD112" s="1289"/>
      <c r="AE112" s="1287">
        <f>SUM(AE113:AI115)</f>
        <v>80981919</v>
      </c>
      <c r="AF112" s="1287"/>
      <c r="AG112" s="1287"/>
      <c r="AH112" s="1287"/>
      <c r="AI112" s="1287"/>
      <c r="AJ112" s="656"/>
      <c r="AM112" s="477"/>
      <c r="AN112" s="477"/>
      <c r="AO112" s="477"/>
      <c r="AP112" s="477"/>
      <c r="AQ112" s="477"/>
      <c r="AR112" s="477"/>
      <c r="AS112" s="477"/>
      <c r="AT112" s="477"/>
      <c r="AU112" s="477"/>
      <c r="AV112" s="477"/>
      <c r="AW112" s="477"/>
      <c r="AX112" s="477"/>
      <c r="AY112" s="477"/>
      <c r="AZ112" s="477"/>
      <c r="BA112" s="477"/>
      <c r="BB112" s="477"/>
      <c r="BC112" s="477"/>
      <c r="BD112" s="477"/>
      <c r="BE112" s="477"/>
      <c r="BF112" s="477"/>
      <c r="BG112" s="477"/>
      <c r="BH112" s="477"/>
      <c r="BI112" s="477"/>
      <c r="BJ112" s="477"/>
      <c r="BK112" s="477"/>
      <c r="BL112" s="477"/>
      <c r="BU112" s="498"/>
    </row>
    <row r="113" spans="3:64" ht="15" hidden="1">
      <c r="C113" s="571" t="s">
        <v>1343</v>
      </c>
      <c r="D113" s="646"/>
      <c r="E113" s="646"/>
      <c r="F113" s="646"/>
      <c r="G113" s="646"/>
      <c r="H113" s="646"/>
      <c r="I113" s="646"/>
      <c r="J113" s="646"/>
      <c r="K113" s="1268"/>
      <c r="L113" s="1268"/>
      <c r="M113" s="1268"/>
      <c r="N113" s="1268"/>
      <c r="O113" s="1268"/>
      <c r="P113" s="1268"/>
      <c r="Q113" s="1268"/>
      <c r="R113" s="1268"/>
      <c r="S113" s="1268"/>
      <c r="T113" s="1268"/>
      <c r="U113" s="1268"/>
      <c r="V113" s="1268"/>
      <c r="W113" s="1268"/>
      <c r="X113" s="1268"/>
      <c r="Y113" s="1268"/>
      <c r="Z113" s="1268"/>
      <c r="AA113" s="1268"/>
      <c r="AB113" s="1268"/>
      <c r="AC113" s="1268"/>
      <c r="AD113" s="1268"/>
      <c r="AE113" s="1286">
        <f>SUM(K113:AD113)</f>
        <v>0</v>
      </c>
      <c r="AF113" s="1286"/>
      <c r="AG113" s="1286"/>
      <c r="AH113" s="1286"/>
      <c r="AI113" s="1286"/>
      <c r="AJ113" s="656"/>
      <c r="AM113" s="477"/>
      <c r="AN113" s="477"/>
      <c r="AO113" s="477"/>
      <c r="AP113" s="477"/>
      <c r="AQ113" s="477"/>
      <c r="AR113" s="477"/>
      <c r="AS113" s="477"/>
      <c r="AT113" s="477"/>
      <c r="AU113" s="477"/>
      <c r="AV113" s="477"/>
      <c r="AW113" s="477"/>
      <c r="AX113" s="477"/>
      <c r="AY113" s="477"/>
      <c r="AZ113" s="477"/>
      <c r="BA113" s="477"/>
      <c r="BB113" s="477"/>
      <c r="BC113" s="477"/>
      <c r="BD113" s="477"/>
      <c r="BE113" s="477"/>
      <c r="BF113" s="477"/>
      <c r="BG113" s="477"/>
      <c r="BH113" s="477"/>
      <c r="BI113" s="477"/>
      <c r="BJ113" s="477"/>
      <c r="BK113" s="477"/>
      <c r="BL113" s="477"/>
    </row>
    <row r="114" spans="3:64" ht="15" hidden="1">
      <c r="C114" s="571" t="s">
        <v>252</v>
      </c>
      <c r="D114" s="646"/>
      <c r="E114" s="646"/>
      <c r="F114" s="646"/>
      <c r="G114" s="646"/>
      <c r="H114" s="646"/>
      <c r="I114" s="646"/>
      <c r="J114" s="646"/>
      <c r="K114" s="1268"/>
      <c r="L114" s="1268"/>
      <c r="M114" s="1268"/>
      <c r="N114" s="1268"/>
      <c r="O114" s="1268"/>
      <c r="P114" s="1268"/>
      <c r="Q114" s="1268"/>
      <c r="R114" s="1268"/>
      <c r="S114" s="1268"/>
      <c r="T114" s="1268"/>
      <c r="U114" s="823"/>
      <c r="V114" s="823"/>
      <c r="W114" s="823"/>
      <c r="X114" s="823"/>
      <c r="Y114" s="823"/>
      <c r="Z114" s="1268"/>
      <c r="AA114" s="1268"/>
      <c r="AB114" s="1268"/>
      <c r="AC114" s="1268"/>
      <c r="AD114" s="1268"/>
      <c r="AE114" s="1286">
        <f>SUM(K114:AD114)</f>
        <v>0</v>
      </c>
      <c r="AF114" s="1286"/>
      <c r="AG114" s="1286"/>
      <c r="AH114" s="1286"/>
      <c r="AI114" s="1286"/>
      <c r="AJ114" s="656"/>
      <c r="AM114" s="477"/>
      <c r="AN114" s="477"/>
      <c r="AO114" s="477"/>
      <c r="AP114" s="477"/>
      <c r="AQ114" s="477"/>
      <c r="AR114" s="477"/>
      <c r="AS114" s="477"/>
      <c r="AT114" s="477"/>
      <c r="AU114" s="477"/>
      <c r="AV114" s="477"/>
      <c r="AW114" s="477"/>
      <c r="AX114" s="477"/>
      <c r="AY114" s="477"/>
      <c r="AZ114" s="477"/>
      <c r="BA114" s="477"/>
      <c r="BB114" s="477"/>
      <c r="BC114" s="477"/>
      <c r="BD114" s="477"/>
      <c r="BE114" s="477"/>
      <c r="BF114" s="477"/>
      <c r="BG114" s="477"/>
      <c r="BH114" s="477"/>
      <c r="BI114" s="477"/>
      <c r="BJ114" s="477"/>
      <c r="BK114" s="477"/>
      <c r="BL114" s="477"/>
    </row>
    <row r="115" spans="1:75" s="923" customFormat="1" ht="15">
      <c r="A115" s="918"/>
      <c r="B115" s="918"/>
      <c r="C115" s="571" t="s">
        <v>241</v>
      </c>
      <c r="D115" s="924"/>
      <c r="E115" s="924"/>
      <c r="F115" s="924"/>
      <c r="G115" s="924"/>
      <c r="H115" s="924"/>
      <c r="I115" s="924"/>
      <c r="J115" s="924"/>
      <c r="K115" s="1290"/>
      <c r="L115" s="1290"/>
      <c r="M115" s="1290"/>
      <c r="N115" s="1290"/>
      <c r="O115" s="1369"/>
      <c r="P115" s="1369"/>
      <c r="Q115" s="1369"/>
      <c r="R115" s="1369"/>
      <c r="S115" s="826"/>
      <c r="T115" s="826"/>
      <c r="U115" s="826"/>
      <c r="V115" s="826"/>
      <c r="W115" s="1290">
        <v>80981919</v>
      </c>
      <c r="X115" s="1290"/>
      <c r="Y115" s="1290"/>
      <c r="Z115" s="1290"/>
      <c r="AA115" s="826"/>
      <c r="AB115" s="826"/>
      <c r="AC115" s="826"/>
      <c r="AD115" s="826"/>
      <c r="AE115" s="1286">
        <f>SUM(K115:AD115)</f>
        <v>80981919</v>
      </c>
      <c r="AF115" s="1286"/>
      <c r="AG115" s="1286"/>
      <c r="AH115" s="1286"/>
      <c r="AI115" s="1286"/>
      <c r="AJ115" s="920"/>
      <c r="AK115" s="918"/>
      <c r="AL115" s="918"/>
      <c r="AM115" s="921"/>
      <c r="AN115" s="921"/>
      <c r="AO115" s="921"/>
      <c r="AP115" s="921"/>
      <c r="AQ115" s="921"/>
      <c r="AR115" s="921"/>
      <c r="AS115" s="921"/>
      <c r="AT115" s="921"/>
      <c r="AU115" s="921"/>
      <c r="AV115" s="921"/>
      <c r="AW115" s="921"/>
      <c r="AX115" s="921"/>
      <c r="AY115" s="921"/>
      <c r="AZ115" s="921"/>
      <c r="BA115" s="921"/>
      <c r="BB115" s="921"/>
      <c r="BC115" s="921"/>
      <c r="BD115" s="921"/>
      <c r="BE115" s="921"/>
      <c r="BF115" s="921"/>
      <c r="BG115" s="921"/>
      <c r="BH115" s="921"/>
      <c r="BI115" s="921"/>
      <c r="BJ115" s="921"/>
      <c r="BK115" s="921"/>
      <c r="BL115" s="921"/>
      <c r="BM115" s="475"/>
      <c r="BN115" s="475"/>
      <c r="BO115" s="475"/>
      <c r="BP115" s="475"/>
      <c r="BQ115" s="475"/>
      <c r="BR115" s="475"/>
      <c r="BS115" s="475"/>
      <c r="BT115" s="475"/>
      <c r="BU115" s="922"/>
      <c r="BV115" s="925"/>
      <c r="BW115" s="475"/>
    </row>
    <row r="116" spans="3:74" ht="15.75" thickBot="1">
      <c r="C116" s="647" t="s">
        <v>1456</v>
      </c>
      <c r="D116" s="575"/>
      <c r="E116" s="575"/>
      <c r="F116" s="575"/>
      <c r="G116" s="575"/>
      <c r="H116" s="575"/>
      <c r="I116" s="575"/>
      <c r="J116" s="575"/>
      <c r="K116" s="1288">
        <f>K108+K109-K112</f>
        <v>829186620</v>
      </c>
      <c r="L116" s="1288"/>
      <c r="M116" s="1288"/>
      <c r="N116" s="1288"/>
      <c r="O116" s="1288">
        <f>O108+O109-O112</f>
        <v>1099003233</v>
      </c>
      <c r="P116" s="1288"/>
      <c r="Q116" s="1288"/>
      <c r="R116" s="1288"/>
      <c r="S116" s="1288">
        <f>S108+S109-S112</f>
        <v>655043455</v>
      </c>
      <c r="T116" s="1288"/>
      <c r="U116" s="1288"/>
      <c r="V116" s="1288"/>
      <c r="W116" s="1288">
        <f>W108+W109-W112</f>
        <v>58076264</v>
      </c>
      <c r="X116" s="1288"/>
      <c r="Y116" s="1288"/>
      <c r="Z116" s="1288"/>
      <c r="AA116" s="1288"/>
      <c r="AB116" s="1288"/>
      <c r="AC116" s="1288"/>
      <c r="AD116" s="1288"/>
      <c r="AE116" s="1378">
        <f>SUM(J116:AD116)</f>
        <v>2641309572</v>
      </c>
      <c r="AF116" s="1378"/>
      <c r="AG116" s="1378"/>
      <c r="AH116" s="1378"/>
      <c r="AI116" s="1378"/>
      <c r="AJ116" s="656"/>
      <c r="AM116" s="477"/>
      <c r="AN116" s="477"/>
      <c r="AO116" s="477"/>
      <c r="AP116" s="477"/>
      <c r="AQ116" s="477"/>
      <c r="AR116" s="477"/>
      <c r="AS116" s="477"/>
      <c r="AT116" s="477"/>
      <c r="AU116" s="477"/>
      <c r="AV116" s="477"/>
      <c r="AW116" s="477"/>
      <c r="AX116" s="477"/>
      <c r="AY116" s="477"/>
      <c r="AZ116" s="477"/>
      <c r="BA116" s="477"/>
      <c r="BB116" s="477"/>
      <c r="BC116" s="477"/>
      <c r="BD116" s="477"/>
      <c r="BE116" s="477"/>
      <c r="BF116" s="477"/>
      <c r="BG116" s="477"/>
      <c r="BH116" s="477"/>
      <c r="BI116" s="477"/>
      <c r="BJ116" s="477"/>
      <c r="BK116" s="477"/>
      <c r="BL116" s="477"/>
      <c r="BU116" s="912">
        <f>-'Tổng hợp'!F82</f>
        <v>2641309572</v>
      </c>
      <c r="BV116" s="498"/>
    </row>
    <row r="117" spans="3:74" ht="11.25" customHeight="1" thickTop="1">
      <c r="C117" s="647"/>
      <c r="D117" s="575"/>
      <c r="E117" s="575"/>
      <c r="F117" s="575"/>
      <c r="G117" s="575"/>
      <c r="H117" s="575"/>
      <c r="I117" s="575"/>
      <c r="J117" s="575"/>
      <c r="K117" s="842"/>
      <c r="L117" s="842"/>
      <c r="M117" s="842"/>
      <c r="N117" s="842"/>
      <c r="O117" s="842"/>
      <c r="P117" s="842"/>
      <c r="Q117" s="842"/>
      <c r="R117" s="842"/>
      <c r="S117" s="842"/>
      <c r="T117" s="842"/>
      <c r="U117" s="842"/>
      <c r="V117" s="842"/>
      <c r="W117" s="842"/>
      <c r="X117" s="842"/>
      <c r="Y117" s="842"/>
      <c r="Z117" s="842"/>
      <c r="AA117" s="842"/>
      <c r="AB117" s="842"/>
      <c r="AC117" s="842"/>
      <c r="AD117" s="842"/>
      <c r="AE117" s="843"/>
      <c r="AF117" s="843"/>
      <c r="AG117" s="843"/>
      <c r="AH117" s="843"/>
      <c r="AI117" s="843"/>
      <c r="AJ117" s="656"/>
      <c r="AM117" s="477"/>
      <c r="AN117" s="477"/>
      <c r="AO117" s="477"/>
      <c r="AP117" s="477"/>
      <c r="AQ117" s="477"/>
      <c r="AR117" s="477"/>
      <c r="AS117" s="477"/>
      <c r="AT117" s="477"/>
      <c r="AU117" s="477"/>
      <c r="AV117" s="477"/>
      <c r="AW117" s="477"/>
      <c r="AX117" s="477"/>
      <c r="AY117" s="477"/>
      <c r="AZ117" s="477"/>
      <c r="BA117" s="477"/>
      <c r="BB117" s="477"/>
      <c r="BC117" s="477"/>
      <c r="BD117" s="477"/>
      <c r="BE117" s="477"/>
      <c r="BF117" s="477"/>
      <c r="BG117" s="477"/>
      <c r="BH117" s="477"/>
      <c r="BI117" s="477"/>
      <c r="BJ117" s="477"/>
      <c r="BK117" s="477"/>
      <c r="BL117" s="477"/>
      <c r="BV117" s="498"/>
    </row>
    <row r="118" spans="3:64" ht="15">
      <c r="C118" s="576" t="s">
        <v>819</v>
      </c>
      <c r="D118" s="575"/>
      <c r="E118" s="575"/>
      <c r="F118" s="575"/>
      <c r="G118" s="575"/>
      <c r="H118" s="575"/>
      <c r="I118" s="575"/>
      <c r="J118" s="575"/>
      <c r="K118" s="824"/>
      <c r="L118" s="824"/>
      <c r="M118" s="824"/>
      <c r="N118" s="824"/>
      <c r="O118" s="824"/>
      <c r="P118" s="824"/>
      <c r="Q118" s="824"/>
      <c r="R118" s="824"/>
      <c r="S118" s="824"/>
      <c r="T118" s="824"/>
      <c r="U118" s="824"/>
      <c r="V118" s="824"/>
      <c r="W118" s="824"/>
      <c r="X118" s="824"/>
      <c r="Y118" s="824"/>
      <c r="Z118" s="824"/>
      <c r="AA118" s="824"/>
      <c r="AB118" s="824"/>
      <c r="AC118" s="824"/>
      <c r="AD118" s="824"/>
      <c r="AE118" s="834"/>
      <c r="AF118" s="834"/>
      <c r="AG118" s="834"/>
      <c r="AH118" s="834"/>
      <c r="AI118" s="834"/>
      <c r="AJ118" s="656"/>
      <c r="AM118" s="477"/>
      <c r="AN118" s="477"/>
      <c r="AO118" s="477"/>
      <c r="AP118" s="477"/>
      <c r="AQ118" s="477"/>
      <c r="AR118" s="477"/>
      <c r="AS118" s="477"/>
      <c r="AT118" s="477"/>
      <c r="AU118" s="477"/>
      <c r="AV118" s="477"/>
      <c r="AW118" s="477"/>
      <c r="AX118" s="477"/>
      <c r="AY118" s="477"/>
      <c r="AZ118" s="477"/>
      <c r="BA118" s="477"/>
      <c r="BB118" s="477"/>
      <c r="BC118" s="477"/>
      <c r="BD118" s="477"/>
      <c r="BE118" s="477"/>
      <c r="BF118" s="477"/>
      <c r="BG118" s="477"/>
      <c r="BH118" s="477"/>
      <c r="BI118" s="477"/>
      <c r="BJ118" s="477"/>
      <c r="BK118" s="477"/>
      <c r="BL118" s="477"/>
    </row>
    <row r="119" spans="3:73" ht="15">
      <c r="C119" s="578" t="s">
        <v>1227</v>
      </c>
      <c r="D119" s="575"/>
      <c r="E119" s="575"/>
      <c r="F119" s="575"/>
      <c r="G119" s="575"/>
      <c r="H119" s="575"/>
      <c r="I119" s="575"/>
      <c r="J119" s="575"/>
      <c r="K119" s="1404">
        <f>K96-K108</f>
        <v>7904433379</v>
      </c>
      <c r="L119" s="1404"/>
      <c r="M119" s="1404"/>
      <c r="N119" s="1404"/>
      <c r="O119" s="1404">
        <f>O96-O108</f>
        <v>766215319</v>
      </c>
      <c r="P119" s="1404"/>
      <c r="Q119" s="1404"/>
      <c r="R119" s="1404"/>
      <c r="S119" s="1410">
        <f>S96-S108</f>
        <v>825459470</v>
      </c>
      <c r="T119" s="1410"/>
      <c r="U119" s="1410"/>
      <c r="V119" s="1410"/>
      <c r="W119" s="1410">
        <f>W96-W108</f>
        <v>95201656</v>
      </c>
      <c r="X119" s="1410"/>
      <c r="Y119" s="1410"/>
      <c r="Z119" s="1410"/>
      <c r="AA119" s="1410"/>
      <c r="AB119" s="1410"/>
      <c r="AC119" s="1410"/>
      <c r="AD119" s="1410"/>
      <c r="AE119" s="1392">
        <f>AE96-AE108</f>
        <v>11134166966</v>
      </c>
      <c r="AF119" s="1392"/>
      <c r="AG119" s="1392"/>
      <c r="AH119" s="1392"/>
      <c r="AI119" s="1392"/>
      <c r="AJ119" s="656"/>
      <c r="AM119" s="483"/>
      <c r="AN119" s="477"/>
      <c r="AO119" s="477"/>
      <c r="AP119" s="477"/>
      <c r="AQ119" s="477"/>
      <c r="AR119" s="477"/>
      <c r="AS119" s="477"/>
      <c r="AT119" s="477"/>
      <c r="AU119" s="500"/>
      <c r="AV119" s="500"/>
      <c r="AW119" s="500"/>
      <c r="AX119" s="500"/>
      <c r="AY119" s="500"/>
      <c r="AZ119" s="500"/>
      <c r="BA119" s="500"/>
      <c r="BB119" s="500"/>
      <c r="BC119" s="500"/>
      <c r="BD119" s="500"/>
      <c r="BE119" s="500"/>
      <c r="BF119" s="500"/>
      <c r="BG119" s="500"/>
      <c r="BH119" s="500"/>
      <c r="BI119" s="500"/>
      <c r="BJ119" s="500"/>
      <c r="BK119" s="500"/>
      <c r="BL119" s="500"/>
      <c r="BM119" s="501"/>
      <c r="BN119" s="501"/>
      <c r="BO119" s="501"/>
      <c r="BP119" s="501"/>
      <c r="BQ119" s="501"/>
      <c r="BR119" s="501"/>
      <c r="BS119" s="501"/>
      <c r="BT119" s="501"/>
      <c r="BU119" s="498">
        <f>AE119-'Tổng hợp'!J80</f>
        <v>0</v>
      </c>
    </row>
    <row r="120" spans="3:73" ht="15" customHeight="1" thickBot="1">
      <c r="C120" s="578" t="s">
        <v>1458</v>
      </c>
      <c r="D120" s="575"/>
      <c r="E120" s="575"/>
      <c r="F120" s="575"/>
      <c r="G120" s="575"/>
      <c r="H120" s="575"/>
      <c r="I120" s="575"/>
      <c r="J120" s="575"/>
      <c r="K120" s="1263">
        <f>K105-K116</f>
        <v>7734639493</v>
      </c>
      <c r="L120" s="1263"/>
      <c r="M120" s="1263"/>
      <c r="N120" s="1263"/>
      <c r="O120" s="1263">
        <f>O105-O116</f>
        <v>775746767</v>
      </c>
      <c r="P120" s="1263"/>
      <c r="Q120" s="1263"/>
      <c r="R120" s="1263"/>
      <c r="S120" s="1288">
        <f>S105-S116</f>
        <v>753801788</v>
      </c>
      <c r="T120" s="1288"/>
      <c r="U120" s="1288"/>
      <c r="V120" s="1288"/>
      <c r="W120" s="1288">
        <f>W105-W116</f>
        <v>0</v>
      </c>
      <c r="X120" s="1288"/>
      <c r="Y120" s="1288"/>
      <c r="Z120" s="1288"/>
      <c r="AA120" s="1288"/>
      <c r="AB120" s="1288"/>
      <c r="AC120" s="1288"/>
      <c r="AD120" s="1288"/>
      <c r="AE120" s="1378">
        <f>AE105-AE116</f>
        <v>10807045190</v>
      </c>
      <c r="AF120" s="1378"/>
      <c r="AG120" s="1378"/>
      <c r="AH120" s="1378"/>
      <c r="AI120" s="1378"/>
      <c r="AJ120" s="656"/>
      <c r="AM120" s="477" t="s">
        <v>808</v>
      </c>
      <c r="AN120" s="477"/>
      <c r="AO120" s="477"/>
      <c r="AP120" s="477"/>
      <c r="AQ120" s="477"/>
      <c r="AR120" s="477"/>
      <c r="AS120" s="477"/>
      <c r="AT120" s="477"/>
      <c r="AU120" s="477"/>
      <c r="AV120" s="477"/>
      <c r="AW120" s="477"/>
      <c r="AX120" s="477"/>
      <c r="AY120" s="477"/>
      <c r="AZ120" s="477"/>
      <c r="BA120" s="477"/>
      <c r="BB120" s="477"/>
      <c r="BC120" s="477"/>
      <c r="BD120" s="477"/>
      <c r="BE120" s="477"/>
      <c r="BF120" s="477"/>
      <c r="BG120" s="477"/>
      <c r="BH120" s="477"/>
      <c r="BI120" s="477"/>
      <c r="BJ120" s="477"/>
      <c r="BK120" s="477"/>
      <c r="BL120" s="477"/>
      <c r="BN120" s="1328"/>
      <c r="BO120" s="1328"/>
      <c r="BP120" s="1328"/>
      <c r="BQ120" s="1328"/>
      <c r="BR120" s="1328"/>
      <c r="BS120" s="1328"/>
      <c r="BT120" s="469"/>
      <c r="BU120" s="498">
        <f>AE120-'Tổng hợp'!F80</f>
        <v>0</v>
      </c>
    </row>
    <row r="121" spans="1:72" ht="15.75" thickTop="1">
      <c r="A121" s="50"/>
      <c r="B121" s="50"/>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82"/>
      <c r="AD121" s="583"/>
      <c r="AE121" s="583"/>
      <c r="AF121" s="583"/>
      <c r="AG121" s="583"/>
      <c r="AH121" s="583"/>
      <c r="AI121" s="583"/>
      <c r="AM121" s="477"/>
      <c r="AN121" s="477"/>
      <c r="AO121" s="477"/>
      <c r="AP121" s="477"/>
      <c r="AQ121" s="477"/>
      <c r="AR121" s="477"/>
      <c r="AS121" s="477"/>
      <c r="AT121" s="477"/>
      <c r="AU121" s="477"/>
      <c r="AV121" s="477"/>
      <c r="AW121" s="477"/>
      <c r="AX121" s="477"/>
      <c r="AY121" s="477"/>
      <c r="AZ121" s="477"/>
      <c r="BA121" s="477"/>
      <c r="BB121" s="477"/>
      <c r="BC121" s="477"/>
      <c r="BD121" s="477"/>
      <c r="BE121" s="477"/>
      <c r="BF121" s="477"/>
      <c r="BG121" s="477"/>
      <c r="BH121" s="477"/>
      <c r="BI121" s="477"/>
      <c r="BJ121" s="477"/>
      <c r="BK121" s="477"/>
      <c r="BL121" s="477"/>
      <c r="BN121" s="469"/>
      <c r="BO121" s="469"/>
      <c r="BP121" s="469"/>
      <c r="BQ121" s="469"/>
      <c r="BR121" s="469"/>
      <c r="BS121" s="469"/>
      <c r="BT121" s="469"/>
    </row>
    <row r="122" spans="1:72" ht="9.75" customHeight="1">
      <c r="A122" s="50"/>
      <c r="B122" s="50"/>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82"/>
      <c r="AD122" s="583"/>
      <c r="AE122" s="583"/>
      <c r="AF122" s="583"/>
      <c r="AG122" s="583"/>
      <c r="AH122" s="583"/>
      <c r="AI122" s="583"/>
      <c r="AM122" s="477"/>
      <c r="AN122" s="477"/>
      <c r="AO122" s="477"/>
      <c r="AP122" s="477"/>
      <c r="AQ122" s="477"/>
      <c r="AR122" s="477"/>
      <c r="AS122" s="477"/>
      <c r="AT122" s="477"/>
      <c r="AU122" s="477"/>
      <c r="AV122" s="477"/>
      <c r="AW122" s="477"/>
      <c r="AX122" s="477"/>
      <c r="AY122" s="477"/>
      <c r="AZ122" s="477"/>
      <c r="BA122" s="477"/>
      <c r="BB122" s="477"/>
      <c r="BC122" s="477"/>
      <c r="BD122" s="477"/>
      <c r="BE122" s="477"/>
      <c r="BF122" s="477"/>
      <c r="BG122" s="477"/>
      <c r="BH122" s="477"/>
      <c r="BI122" s="477"/>
      <c r="BJ122" s="477"/>
      <c r="BK122" s="477"/>
      <c r="BL122" s="477"/>
      <c r="BN122" s="469"/>
      <c r="BO122" s="469"/>
      <c r="BP122" s="469"/>
      <c r="BQ122" s="469"/>
      <c r="BR122" s="469"/>
      <c r="BS122" s="469"/>
      <c r="BT122" s="469"/>
    </row>
    <row r="123" spans="1:72" ht="15">
      <c r="A123" s="50">
        <v>9</v>
      </c>
      <c r="B123" s="50" t="s">
        <v>1254</v>
      </c>
      <c r="C123" s="827" t="s">
        <v>1361</v>
      </c>
      <c r="D123" s="567"/>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82"/>
      <c r="AD123" s="583"/>
      <c r="AE123" s="583"/>
      <c r="AF123" s="583"/>
      <c r="AG123" s="583"/>
      <c r="AH123" s="583"/>
      <c r="AI123" s="583"/>
      <c r="AM123" s="477"/>
      <c r="AN123" s="477"/>
      <c r="AO123" s="477"/>
      <c r="AP123" s="477"/>
      <c r="AQ123" s="477"/>
      <c r="AR123" s="477"/>
      <c r="AS123" s="477"/>
      <c r="AT123" s="477"/>
      <c r="AU123" s="477"/>
      <c r="AV123" s="477"/>
      <c r="AW123" s="477"/>
      <c r="AX123" s="477"/>
      <c r="AY123" s="477"/>
      <c r="AZ123" s="477"/>
      <c r="BA123" s="477"/>
      <c r="BB123" s="477"/>
      <c r="BC123" s="477"/>
      <c r="BD123" s="477"/>
      <c r="BE123" s="477"/>
      <c r="BF123" s="477"/>
      <c r="BG123" s="477"/>
      <c r="BH123" s="477"/>
      <c r="BI123" s="477"/>
      <c r="BJ123" s="477"/>
      <c r="BK123" s="477"/>
      <c r="BL123" s="477"/>
      <c r="BN123" s="469"/>
      <c r="BO123" s="469"/>
      <c r="BP123" s="469"/>
      <c r="BQ123" s="469"/>
      <c r="BR123" s="469"/>
      <c r="BS123" s="469"/>
      <c r="BT123" s="469"/>
    </row>
    <row r="124" spans="1:72" ht="15">
      <c r="A124" s="50"/>
      <c r="B124" s="50"/>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82"/>
      <c r="AD124" s="583"/>
      <c r="AE124" s="583"/>
      <c r="AF124" s="583"/>
      <c r="AG124" s="583"/>
      <c r="AH124" s="583"/>
      <c r="AI124" s="583"/>
      <c r="AM124" s="477"/>
      <c r="AN124" s="477"/>
      <c r="AO124" s="477"/>
      <c r="AP124" s="477"/>
      <c r="AQ124" s="477"/>
      <c r="AR124" s="477"/>
      <c r="AS124" s="477"/>
      <c r="AT124" s="477"/>
      <c r="AU124" s="477"/>
      <c r="AV124" s="477"/>
      <c r="AW124" s="477"/>
      <c r="AX124" s="477"/>
      <c r="AY124" s="477"/>
      <c r="AZ124" s="477"/>
      <c r="BA124" s="477"/>
      <c r="BB124" s="477"/>
      <c r="BC124" s="477"/>
      <c r="BD124" s="477"/>
      <c r="BE124" s="477"/>
      <c r="BF124" s="477"/>
      <c r="BG124" s="477"/>
      <c r="BH124" s="477"/>
      <c r="BI124" s="477"/>
      <c r="BJ124" s="477"/>
      <c r="BK124" s="477"/>
      <c r="BL124" s="477"/>
      <c r="BN124" s="469"/>
      <c r="BO124" s="469"/>
      <c r="BP124" s="469"/>
      <c r="BQ124" s="469"/>
      <c r="BR124" s="469"/>
      <c r="BS124" s="469"/>
      <c r="BT124" s="469"/>
    </row>
    <row r="125" spans="1:72" ht="15">
      <c r="A125" s="50">
        <v>10</v>
      </c>
      <c r="B125" s="50" t="s">
        <v>1254</v>
      </c>
      <c r="C125" s="462" t="s">
        <v>820</v>
      </c>
      <c r="D125" s="477"/>
      <c r="E125" s="646"/>
      <c r="F125" s="646"/>
      <c r="G125" s="646"/>
      <c r="H125" s="646"/>
      <c r="I125" s="646"/>
      <c r="J125" s="646"/>
      <c r="K125" s="646"/>
      <c r="L125" s="646"/>
      <c r="M125" s="646"/>
      <c r="N125" s="646"/>
      <c r="O125" s="646"/>
      <c r="P125" s="646"/>
      <c r="Q125" s="646"/>
      <c r="R125" s="646"/>
      <c r="S125" s="646"/>
      <c r="T125" s="646"/>
      <c r="U125" s="646"/>
      <c r="V125" s="646"/>
      <c r="W125" s="646"/>
      <c r="X125" s="646"/>
      <c r="Y125" s="646"/>
      <c r="Z125" s="646"/>
      <c r="AA125" s="646"/>
      <c r="AB125" s="646"/>
      <c r="AC125" s="649"/>
      <c r="AD125" s="649"/>
      <c r="AE125" s="649"/>
      <c r="AF125" s="649"/>
      <c r="AG125" s="649"/>
      <c r="AH125" s="649"/>
      <c r="AI125" s="649"/>
      <c r="AM125" s="477"/>
      <c r="AN125" s="477"/>
      <c r="AO125" s="477"/>
      <c r="AP125" s="477"/>
      <c r="AQ125" s="477"/>
      <c r="AR125" s="477"/>
      <c r="AS125" s="477"/>
      <c r="AT125" s="477"/>
      <c r="AU125" s="477"/>
      <c r="AV125" s="477"/>
      <c r="AW125" s="477"/>
      <c r="AX125" s="477"/>
      <c r="AY125" s="477"/>
      <c r="AZ125" s="477"/>
      <c r="BA125" s="477"/>
      <c r="BB125" s="477"/>
      <c r="BC125" s="477"/>
      <c r="BD125" s="477"/>
      <c r="BE125" s="477"/>
      <c r="BF125" s="477"/>
      <c r="BG125" s="477"/>
      <c r="BH125" s="477"/>
      <c r="BI125" s="477"/>
      <c r="BJ125" s="477"/>
      <c r="BK125" s="477"/>
      <c r="BL125" s="477"/>
      <c r="BN125" s="469"/>
      <c r="BO125" s="469"/>
      <c r="BP125" s="469"/>
      <c r="BQ125" s="469"/>
      <c r="BR125" s="469"/>
      <c r="BS125" s="469"/>
      <c r="BT125" s="469"/>
    </row>
    <row r="126" spans="1:72" ht="15">
      <c r="A126" s="50"/>
      <c r="B126" s="50"/>
      <c r="C126" s="648"/>
      <c r="D126" s="646"/>
      <c r="E126" s="646"/>
      <c r="F126" s="646"/>
      <c r="G126" s="646"/>
      <c r="H126" s="646"/>
      <c r="I126" s="646"/>
      <c r="J126" s="646"/>
      <c r="K126" s="646"/>
      <c r="L126" s="646"/>
      <c r="M126" s="646"/>
      <c r="N126" s="646"/>
      <c r="O126" s="646"/>
      <c r="P126" s="646"/>
      <c r="Q126" s="646"/>
      <c r="R126" s="646"/>
      <c r="S126" s="646"/>
      <c r="T126" s="646"/>
      <c r="U126" s="646"/>
      <c r="V126" s="646"/>
      <c r="W126" s="646"/>
      <c r="X126" s="646"/>
      <c r="Y126" s="646"/>
      <c r="Z126" s="646"/>
      <c r="AA126" s="646"/>
      <c r="AB126" s="646"/>
      <c r="AC126" s="649"/>
      <c r="AD126" s="649"/>
      <c r="AE126" s="649"/>
      <c r="AF126" s="649"/>
      <c r="AG126" s="649"/>
      <c r="AH126" s="652"/>
      <c r="AI126" s="651" t="s">
        <v>1034</v>
      </c>
      <c r="AM126" s="477"/>
      <c r="AN126" s="477"/>
      <c r="AO126" s="477"/>
      <c r="AP126" s="477"/>
      <c r="AQ126" s="477"/>
      <c r="AR126" s="477"/>
      <c r="AS126" s="477"/>
      <c r="AT126" s="477"/>
      <c r="AU126" s="477"/>
      <c r="AV126" s="477"/>
      <c r="AW126" s="477"/>
      <c r="AX126" s="477"/>
      <c r="AY126" s="477"/>
      <c r="AZ126" s="477"/>
      <c r="BA126" s="477"/>
      <c r="BB126" s="477"/>
      <c r="BC126" s="477"/>
      <c r="BD126" s="477"/>
      <c r="BE126" s="477"/>
      <c r="BF126" s="477"/>
      <c r="BG126" s="477"/>
      <c r="BH126" s="477"/>
      <c r="BI126" s="477"/>
      <c r="BJ126" s="477"/>
      <c r="BK126" s="477"/>
      <c r="BL126" s="477"/>
      <c r="BN126" s="469"/>
      <c r="BO126" s="469"/>
      <c r="BP126" s="469"/>
      <c r="BQ126" s="469"/>
      <c r="BR126" s="469"/>
      <c r="BS126" s="469"/>
      <c r="BT126" s="469"/>
    </row>
    <row r="127" spans="1:72" ht="15">
      <c r="A127" s="50"/>
      <c r="B127" s="50"/>
      <c r="C127" s="575"/>
      <c r="D127" s="575"/>
      <c r="E127" s="575"/>
      <c r="F127" s="575"/>
      <c r="G127" s="575"/>
      <c r="H127" s="575"/>
      <c r="I127" s="575"/>
      <c r="J127" s="575"/>
      <c r="K127" s="1367" t="s">
        <v>243</v>
      </c>
      <c r="L127" s="1367"/>
      <c r="M127" s="1367"/>
      <c r="N127" s="1367"/>
      <c r="O127" s="1367"/>
      <c r="P127" s="1367" t="s">
        <v>245</v>
      </c>
      <c r="Q127" s="1367"/>
      <c r="R127" s="1367"/>
      <c r="S127" s="1367"/>
      <c r="T127" s="1367"/>
      <c r="U127" s="1367" t="s">
        <v>247</v>
      </c>
      <c r="V127" s="1367"/>
      <c r="W127" s="1367"/>
      <c r="X127" s="1367"/>
      <c r="Y127" s="1367"/>
      <c r="Z127" s="1367" t="s">
        <v>249</v>
      </c>
      <c r="AA127" s="1367"/>
      <c r="AB127" s="1367"/>
      <c r="AC127" s="1367"/>
      <c r="AD127" s="1367"/>
      <c r="AE127" s="1368" t="s">
        <v>113</v>
      </c>
      <c r="AF127" s="1368"/>
      <c r="AG127" s="1368"/>
      <c r="AH127" s="1368"/>
      <c r="AI127" s="1368"/>
      <c r="AM127" s="477"/>
      <c r="AN127" s="477"/>
      <c r="AO127" s="477"/>
      <c r="AP127" s="477"/>
      <c r="AQ127" s="477"/>
      <c r="AR127" s="477"/>
      <c r="AS127" s="477"/>
      <c r="AT127" s="477"/>
      <c r="AU127" s="477"/>
      <c r="AV127" s="477"/>
      <c r="AW127" s="477"/>
      <c r="AX127" s="477"/>
      <c r="AY127" s="477"/>
      <c r="AZ127" s="477"/>
      <c r="BA127" s="477"/>
      <c r="BB127" s="477"/>
      <c r="BC127" s="477"/>
      <c r="BD127" s="477"/>
      <c r="BE127" s="477"/>
      <c r="BF127" s="477"/>
      <c r="BG127" s="477"/>
      <c r="BH127" s="477"/>
      <c r="BI127" s="477"/>
      <c r="BJ127" s="477"/>
      <c r="BK127" s="477"/>
      <c r="BL127" s="477"/>
      <c r="BN127" s="469"/>
      <c r="BO127" s="469"/>
      <c r="BP127" s="469"/>
      <c r="BQ127" s="469"/>
      <c r="BR127" s="469"/>
      <c r="BS127" s="469"/>
      <c r="BT127" s="469"/>
    </row>
    <row r="128" spans="1:72" ht="15">
      <c r="A128" s="50"/>
      <c r="B128" s="50"/>
      <c r="C128" s="645"/>
      <c r="D128" s="575"/>
      <c r="E128" s="575"/>
      <c r="F128" s="575"/>
      <c r="G128" s="575"/>
      <c r="H128" s="575"/>
      <c r="I128" s="575"/>
      <c r="J128" s="575"/>
      <c r="K128" s="1367" t="s">
        <v>244</v>
      </c>
      <c r="L128" s="1367"/>
      <c r="M128" s="1367"/>
      <c r="N128" s="1367"/>
      <c r="O128" s="1367"/>
      <c r="P128" s="1367" t="s">
        <v>246</v>
      </c>
      <c r="Q128" s="1367"/>
      <c r="R128" s="1367"/>
      <c r="S128" s="1367"/>
      <c r="T128" s="1367"/>
      <c r="U128" s="1367" t="s">
        <v>248</v>
      </c>
      <c r="V128" s="1367"/>
      <c r="W128" s="1367"/>
      <c r="X128" s="1367"/>
      <c r="Y128" s="1367"/>
      <c r="Z128" s="1367" t="s">
        <v>250</v>
      </c>
      <c r="AA128" s="1367"/>
      <c r="AB128" s="1367"/>
      <c r="AC128" s="1367"/>
      <c r="AD128" s="1367"/>
      <c r="AE128" s="1368"/>
      <c r="AF128" s="1368"/>
      <c r="AG128" s="1368"/>
      <c r="AH128" s="1368"/>
      <c r="AI128" s="1368"/>
      <c r="AM128" s="477"/>
      <c r="AN128" s="477"/>
      <c r="AO128" s="477"/>
      <c r="AP128" s="477"/>
      <c r="AQ128" s="477"/>
      <c r="AR128" s="477"/>
      <c r="AS128" s="477"/>
      <c r="AT128" s="477"/>
      <c r="AU128" s="477"/>
      <c r="AV128" s="477"/>
      <c r="AW128" s="477"/>
      <c r="AX128" s="477"/>
      <c r="AY128" s="477"/>
      <c r="AZ128" s="477"/>
      <c r="BA128" s="477"/>
      <c r="BB128" s="477"/>
      <c r="BC128" s="477"/>
      <c r="BD128" s="477"/>
      <c r="BE128" s="477"/>
      <c r="BF128" s="477"/>
      <c r="BG128" s="477"/>
      <c r="BH128" s="477"/>
      <c r="BI128" s="477"/>
      <c r="BJ128" s="477"/>
      <c r="BK128" s="477"/>
      <c r="BL128" s="477"/>
      <c r="BN128" s="469"/>
      <c r="BO128" s="469"/>
      <c r="BP128" s="469"/>
      <c r="BQ128" s="469"/>
      <c r="BR128" s="469"/>
      <c r="BS128" s="469"/>
      <c r="BT128" s="469"/>
    </row>
    <row r="129" spans="1:72" ht="15">
      <c r="A129" s="50"/>
      <c r="B129" s="50"/>
      <c r="C129" s="576" t="s">
        <v>1224</v>
      </c>
      <c r="D129" s="575"/>
      <c r="E129" s="575"/>
      <c r="F129" s="575"/>
      <c r="G129" s="575"/>
      <c r="H129" s="575"/>
      <c r="I129" s="575"/>
      <c r="J129" s="575"/>
      <c r="K129" s="1267"/>
      <c r="L129" s="1267"/>
      <c r="M129" s="1267"/>
      <c r="N129" s="1267"/>
      <c r="O129" s="1267"/>
      <c r="P129" s="1267"/>
      <c r="Q129" s="1267"/>
      <c r="R129" s="1267"/>
      <c r="S129" s="1267"/>
      <c r="T129" s="1267"/>
      <c r="U129" s="1267"/>
      <c r="V129" s="1267"/>
      <c r="W129" s="1267"/>
      <c r="X129" s="1267"/>
      <c r="Y129" s="1267"/>
      <c r="Z129" s="1267"/>
      <c r="AA129" s="1267"/>
      <c r="AB129" s="1267"/>
      <c r="AC129" s="1267"/>
      <c r="AD129" s="1267"/>
      <c r="AE129" s="1270"/>
      <c r="AF129" s="1270"/>
      <c r="AG129" s="1270"/>
      <c r="AH129" s="1270"/>
      <c r="AI129" s="1270"/>
      <c r="AM129" s="477"/>
      <c r="AN129" s="477"/>
      <c r="AO129" s="477"/>
      <c r="AP129" s="477"/>
      <c r="AQ129" s="477"/>
      <c r="AR129" s="477"/>
      <c r="AS129" s="477"/>
      <c r="AT129" s="477"/>
      <c r="AU129" s="477"/>
      <c r="AV129" s="477"/>
      <c r="AW129" s="477"/>
      <c r="AX129" s="477"/>
      <c r="AY129" s="477"/>
      <c r="AZ129" s="477"/>
      <c r="BA129" s="477"/>
      <c r="BB129" s="477"/>
      <c r="BC129" s="477"/>
      <c r="BD129" s="477"/>
      <c r="BE129" s="477"/>
      <c r="BF129" s="477"/>
      <c r="BG129" s="477"/>
      <c r="BH129" s="477"/>
      <c r="BI129" s="477"/>
      <c r="BJ129" s="477"/>
      <c r="BK129" s="477"/>
      <c r="BL129" s="477"/>
      <c r="BN129" s="469"/>
      <c r="BO129" s="469"/>
      <c r="BP129" s="469"/>
      <c r="BQ129" s="469"/>
      <c r="BR129" s="469"/>
      <c r="BS129" s="469"/>
      <c r="BT129" s="469"/>
    </row>
    <row r="130" spans="1:72" ht="15">
      <c r="A130" s="50"/>
      <c r="B130" s="50"/>
      <c r="C130" s="578" t="s">
        <v>261</v>
      </c>
      <c r="D130" s="575"/>
      <c r="E130" s="575"/>
      <c r="F130" s="575"/>
      <c r="G130" s="575"/>
      <c r="H130" s="575"/>
      <c r="I130" s="575"/>
      <c r="J130" s="575"/>
      <c r="K130" s="1321">
        <v>112752000</v>
      </c>
      <c r="L130" s="1321"/>
      <c r="M130" s="1321"/>
      <c r="N130" s="1321"/>
      <c r="O130" s="1321"/>
      <c r="P130" s="1321"/>
      <c r="Q130" s="1321"/>
      <c r="R130" s="1321"/>
      <c r="S130" s="1321"/>
      <c r="T130" s="1321"/>
      <c r="U130" s="1321">
        <v>0</v>
      </c>
      <c r="V130" s="1321"/>
      <c r="W130" s="1321"/>
      <c r="X130" s="1321"/>
      <c r="Y130" s="1321"/>
      <c r="Z130" s="1321">
        <v>0</v>
      </c>
      <c r="AA130" s="1321"/>
      <c r="AB130" s="1321"/>
      <c r="AC130" s="1321"/>
      <c r="AD130" s="1321"/>
      <c r="AE130" s="1322">
        <f>SUM(K130:AD130)</f>
        <v>112752000</v>
      </c>
      <c r="AF130" s="1322"/>
      <c r="AG130" s="1322"/>
      <c r="AH130" s="1322"/>
      <c r="AI130" s="1322"/>
      <c r="AM130" s="477"/>
      <c r="AN130" s="477"/>
      <c r="AO130" s="477"/>
      <c r="AP130" s="477"/>
      <c r="AQ130" s="477"/>
      <c r="AR130" s="477"/>
      <c r="AS130" s="477"/>
      <c r="AT130" s="477"/>
      <c r="AU130" s="477"/>
      <c r="AV130" s="477"/>
      <c r="AW130" s="477"/>
      <c r="AX130" s="477"/>
      <c r="AY130" s="477"/>
      <c r="AZ130" s="477"/>
      <c r="BA130" s="477"/>
      <c r="BB130" s="477"/>
      <c r="BC130" s="477"/>
      <c r="BD130" s="477"/>
      <c r="BE130" s="477"/>
      <c r="BF130" s="477"/>
      <c r="BG130" s="477"/>
      <c r="BH130" s="477"/>
      <c r="BI130" s="477"/>
      <c r="BJ130" s="477"/>
      <c r="BK130" s="477"/>
      <c r="BL130" s="477"/>
      <c r="BN130" s="469"/>
      <c r="BO130" s="469"/>
      <c r="BP130" s="469"/>
      <c r="BQ130" s="469"/>
      <c r="BR130" s="469"/>
      <c r="BS130" s="469"/>
      <c r="BT130" s="469"/>
    </row>
    <row r="131" spans="1:72" ht="15">
      <c r="A131" s="50"/>
      <c r="B131" s="50"/>
      <c r="C131" s="578" t="s">
        <v>1454</v>
      </c>
      <c r="D131" s="575"/>
      <c r="E131" s="575"/>
      <c r="F131" s="575"/>
      <c r="G131" s="575"/>
      <c r="H131" s="575"/>
      <c r="I131" s="575"/>
      <c r="J131" s="575"/>
      <c r="K131" s="1321">
        <f>SUM(K132:O135)</f>
        <v>0</v>
      </c>
      <c r="L131" s="1321"/>
      <c r="M131" s="1321"/>
      <c r="N131" s="1321"/>
      <c r="O131" s="1321"/>
      <c r="P131" s="1321">
        <f>SUM(P132:T135)</f>
        <v>0</v>
      </c>
      <c r="Q131" s="1321"/>
      <c r="R131" s="1321"/>
      <c r="S131" s="1321"/>
      <c r="T131" s="1321"/>
      <c r="U131" s="1321">
        <f>SUM(U132:Y135)</f>
        <v>0</v>
      </c>
      <c r="V131" s="1321"/>
      <c r="W131" s="1321"/>
      <c r="X131" s="1321"/>
      <c r="Y131" s="1321"/>
      <c r="Z131" s="1321">
        <f>SUM(Z132:AD135)</f>
        <v>0</v>
      </c>
      <c r="AA131" s="1321"/>
      <c r="AB131" s="1321"/>
      <c r="AC131" s="1321"/>
      <c r="AD131" s="1321"/>
      <c r="AE131" s="1321">
        <f>SUM(AE132:AI135)</f>
        <v>0</v>
      </c>
      <c r="AF131" s="1321"/>
      <c r="AG131" s="1321"/>
      <c r="AH131" s="1321"/>
      <c r="AI131" s="1321"/>
      <c r="AM131" s="477"/>
      <c r="AN131" s="477"/>
      <c r="AO131" s="477"/>
      <c r="AP131" s="477"/>
      <c r="AQ131" s="477"/>
      <c r="AR131" s="477"/>
      <c r="AS131" s="477"/>
      <c r="AT131" s="477"/>
      <c r="AU131" s="477"/>
      <c r="AV131" s="477"/>
      <c r="AW131" s="477"/>
      <c r="AX131" s="477"/>
      <c r="AY131" s="477"/>
      <c r="AZ131" s="477"/>
      <c r="BA131" s="477"/>
      <c r="BB131" s="477"/>
      <c r="BC131" s="477"/>
      <c r="BD131" s="477"/>
      <c r="BE131" s="477"/>
      <c r="BF131" s="477"/>
      <c r="BG131" s="477"/>
      <c r="BH131" s="477"/>
      <c r="BI131" s="477"/>
      <c r="BJ131" s="477"/>
      <c r="BK131" s="477"/>
      <c r="BL131" s="477"/>
      <c r="BN131" s="469"/>
      <c r="BO131" s="469"/>
      <c r="BP131" s="469"/>
      <c r="BQ131" s="469"/>
      <c r="BR131" s="469"/>
      <c r="BS131" s="469"/>
      <c r="BT131" s="469"/>
    </row>
    <row r="132" spans="1:72" ht="15" hidden="1">
      <c r="A132" s="50"/>
      <c r="B132" s="50"/>
      <c r="C132" s="653" t="s">
        <v>821</v>
      </c>
      <c r="D132" s="575"/>
      <c r="E132" s="575"/>
      <c r="F132" s="575"/>
      <c r="G132" s="575"/>
      <c r="H132" s="575"/>
      <c r="I132" s="575"/>
      <c r="J132" s="575"/>
      <c r="K132" s="1323"/>
      <c r="L132" s="1323"/>
      <c r="M132" s="1323"/>
      <c r="N132" s="1323"/>
      <c r="O132" s="1323"/>
      <c r="P132" s="1323"/>
      <c r="Q132" s="1323"/>
      <c r="R132" s="1323"/>
      <c r="S132" s="1323"/>
      <c r="T132" s="1323"/>
      <c r="U132" s="1323"/>
      <c r="V132" s="1323"/>
      <c r="W132" s="1323"/>
      <c r="X132" s="1323"/>
      <c r="Y132" s="1323"/>
      <c r="Z132" s="1323"/>
      <c r="AA132" s="1323"/>
      <c r="AB132" s="1323"/>
      <c r="AC132" s="1323"/>
      <c r="AD132" s="1323"/>
      <c r="AE132" s="1325">
        <f>SUM(K132:AD132)</f>
        <v>0</v>
      </c>
      <c r="AF132" s="1325"/>
      <c r="AG132" s="1325"/>
      <c r="AH132" s="1325"/>
      <c r="AI132" s="1325"/>
      <c r="AM132" s="477"/>
      <c r="AN132" s="477"/>
      <c r="AO132" s="477"/>
      <c r="AP132" s="477"/>
      <c r="AQ132" s="477"/>
      <c r="AR132" s="477"/>
      <c r="AS132" s="477"/>
      <c r="AT132" s="477"/>
      <c r="AU132" s="477"/>
      <c r="AV132" s="477"/>
      <c r="AW132" s="477"/>
      <c r="AX132" s="477"/>
      <c r="AY132" s="477"/>
      <c r="AZ132" s="477"/>
      <c r="BA132" s="477"/>
      <c r="BB132" s="477"/>
      <c r="BC132" s="477"/>
      <c r="BD132" s="477"/>
      <c r="BE132" s="477"/>
      <c r="BF132" s="477"/>
      <c r="BG132" s="477"/>
      <c r="BH132" s="477"/>
      <c r="BI132" s="477"/>
      <c r="BJ132" s="477"/>
      <c r="BK132" s="477"/>
      <c r="BL132" s="477"/>
      <c r="BN132" s="469"/>
      <c r="BO132" s="469"/>
      <c r="BP132" s="469"/>
      <c r="BQ132" s="469"/>
      <c r="BR132" s="469"/>
      <c r="BS132" s="469"/>
      <c r="BT132" s="469"/>
    </row>
    <row r="133" spans="1:72" ht="15" hidden="1">
      <c r="A133" s="50"/>
      <c r="B133" s="50"/>
      <c r="C133" s="653" t="s">
        <v>251</v>
      </c>
      <c r="D133" s="575"/>
      <c r="E133" s="575"/>
      <c r="F133" s="575"/>
      <c r="G133" s="575"/>
      <c r="H133" s="575"/>
      <c r="I133" s="575"/>
      <c r="J133" s="575"/>
      <c r="K133" s="1323"/>
      <c r="L133" s="1323"/>
      <c r="M133" s="1323"/>
      <c r="N133" s="1323"/>
      <c r="O133" s="1323"/>
      <c r="P133" s="1323"/>
      <c r="Q133" s="1323"/>
      <c r="R133" s="1323"/>
      <c r="S133" s="1323"/>
      <c r="T133" s="1323"/>
      <c r="U133" s="1323"/>
      <c r="V133" s="1323"/>
      <c r="W133" s="1323"/>
      <c r="X133" s="1323"/>
      <c r="Y133" s="1323"/>
      <c r="Z133" s="1323"/>
      <c r="AA133" s="1323"/>
      <c r="AB133" s="1323"/>
      <c r="AC133" s="1323"/>
      <c r="AD133" s="1323"/>
      <c r="AE133" s="1325">
        <f>SUM(K133:AD133)</f>
        <v>0</v>
      </c>
      <c r="AF133" s="1325"/>
      <c r="AG133" s="1325"/>
      <c r="AH133" s="1325"/>
      <c r="AI133" s="1325"/>
      <c r="AM133" s="477"/>
      <c r="AN133" s="477"/>
      <c r="AO133" s="477"/>
      <c r="AP133" s="477"/>
      <c r="AQ133" s="477"/>
      <c r="AR133" s="477"/>
      <c r="AS133" s="477"/>
      <c r="AT133" s="477"/>
      <c r="AU133" s="477"/>
      <c r="AV133" s="477"/>
      <c r="AW133" s="477"/>
      <c r="AX133" s="477"/>
      <c r="AY133" s="477"/>
      <c r="AZ133" s="477"/>
      <c r="BA133" s="477"/>
      <c r="BB133" s="477"/>
      <c r="BC133" s="477"/>
      <c r="BD133" s="477"/>
      <c r="BE133" s="477"/>
      <c r="BF133" s="477"/>
      <c r="BG133" s="477"/>
      <c r="BH133" s="477"/>
      <c r="BI133" s="477"/>
      <c r="BJ133" s="477"/>
      <c r="BK133" s="477"/>
      <c r="BL133" s="477"/>
      <c r="BN133" s="469"/>
      <c r="BO133" s="469"/>
      <c r="BP133" s="469"/>
      <c r="BQ133" s="469"/>
      <c r="BR133" s="469"/>
      <c r="BS133" s="469"/>
      <c r="BT133" s="469"/>
    </row>
    <row r="134" spans="1:72" ht="15" hidden="1">
      <c r="A134" s="50"/>
      <c r="B134" s="50"/>
      <c r="C134" s="653" t="s">
        <v>822</v>
      </c>
      <c r="D134" s="575"/>
      <c r="E134" s="575"/>
      <c r="F134" s="575"/>
      <c r="G134" s="575"/>
      <c r="H134" s="575"/>
      <c r="I134" s="575"/>
      <c r="J134" s="575"/>
      <c r="K134" s="1323"/>
      <c r="L134" s="1323"/>
      <c r="M134" s="1323"/>
      <c r="N134" s="1323"/>
      <c r="O134" s="1323"/>
      <c r="P134" s="1323"/>
      <c r="Q134" s="1323"/>
      <c r="R134" s="1323"/>
      <c r="S134" s="1323"/>
      <c r="T134" s="1323"/>
      <c r="U134" s="1323"/>
      <c r="V134" s="1323"/>
      <c r="W134" s="1323"/>
      <c r="X134" s="1323"/>
      <c r="Y134" s="1323"/>
      <c r="Z134" s="1323"/>
      <c r="AA134" s="1323"/>
      <c r="AB134" s="1323"/>
      <c r="AC134" s="1323"/>
      <c r="AD134" s="1323"/>
      <c r="AE134" s="1325">
        <f>SUM(K134:AD134)</f>
        <v>0</v>
      </c>
      <c r="AF134" s="1325"/>
      <c r="AG134" s="1325"/>
      <c r="AH134" s="1325"/>
      <c r="AI134" s="1325"/>
      <c r="AM134" s="477"/>
      <c r="AN134" s="477"/>
      <c r="AO134" s="477"/>
      <c r="AP134" s="477"/>
      <c r="AQ134" s="477"/>
      <c r="AR134" s="477"/>
      <c r="AS134" s="477"/>
      <c r="AT134" s="477"/>
      <c r="AU134" s="477"/>
      <c r="AV134" s="477"/>
      <c r="AW134" s="477"/>
      <c r="AX134" s="477"/>
      <c r="AY134" s="477"/>
      <c r="AZ134" s="477"/>
      <c r="BA134" s="477"/>
      <c r="BB134" s="477"/>
      <c r="BC134" s="477"/>
      <c r="BD134" s="477"/>
      <c r="BE134" s="477"/>
      <c r="BF134" s="477"/>
      <c r="BG134" s="477"/>
      <c r="BH134" s="477"/>
      <c r="BI134" s="477"/>
      <c r="BJ134" s="477"/>
      <c r="BK134" s="477"/>
      <c r="BL134" s="477"/>
      <c r="BN134" s="469"/>
      <c r="BO134" s="469"/>
      <c r="BP134" s="469"/>
      <c r="BQ134" s="469"/>
      <c r="BR134" s="469"/>
      <c r="BS134" s="469"/>
      <c r="BT134" s="469"/>
    </row>
    <row r="135" spans="1:72" ht="15" hidden="1">
      <c r="A135" s="50"/>
      <c r="B135" s="50"/>
      <c r="C135" s="653" t="s">
        <v>127</v>
      </c>
      <c r="D135" s="575"/>
      <c r="E135" s="575"/>
      <c r="F135" s="575"/>
      <c r="G135" s="575"/>
      <c r="H135" s="575"/>
      <c r="I135" s="575"/>
      <c r="J135" s="575"/>
      <c r="K135" s="1323"/>
      <c r="L135" s="1323"/>
      <c r="M135" s="1323"/>
      <c r="N135" s="1323"/>
      <c r="O135" s="1323"/>
      <c r="P135" s="1323"/>
      <c r="Q135" s="1323"/>
      <c r="R135" s="1323"/>
      <c r="S135" s="1323"/>
      <c r="T135" s="1323"/>
      <c r="U135" s="1323"/>
      <c r="V135" s="1323"/>
      <c r="W135" s="1323"/>
      <c r="X135" s="1323"/>
      <c r="Y135" s="1323"/>
      <c r="Z135" s="1323"/>
      <c r="AA135" s="1323"/>
      <c r="AB135" s="1323"/>
      <c r="AC135" s="1323"/>
      <c r="AD135" s="1323"/>
      <c r="AE135" s="1325">
        <f>SUM(K135:AD135)</f>
        <v>0</v>
      </c>
      <c r="AF135" s="1325"/>
      <c r="AG135" s="1325"/>
      <c r="AH135" s="1325"/>
      <c r="AI135" s="1325"/>
      <c r="AM135" s="477"/>
      <c r="AN135" s="477"/>
      <c r="AO135" s="477"/>
      <c r="AP135" s="477"/>
      <c r="AQ135" s="477"/>
      <c r="AR135" s="477"/>
      <c r="AS135" s="477"/>
      <c r="AT135" s="477"/>
      <c r="AU135" s="477"/>
      <c r="AV135" s="477"/>
      <c r="AW135" s="477"/>
      <c r="AX135" s="477"/>
      <c r="AY135" s="477"/>
      <c r="AZ135" s="477"/>
      <c r="BA135" s="477"/>
      <c r="BB135" s="477"/>
      <c r="BC135" s="477"/>
      <c r="BD135" s="477"/>
      <c r="BE135" s="477"/>
      <c r="BF135" s="477"/>
      <c r="BG135" s="477"/>
      <c r="BH135" s="477"/>
      <c r="BI135" s="477"/>
      <c r="BJ135" s="477"/>
      <c r="BK135" s="477"/>
      <c r="BL135" s="477"/>
      <c r="BN135" s="469"/>
      <c r="BO135" s="469"/>
      <c r="BP135" s="469"/>
      <c r="BQ135" s="469"/>
      <c r="BR135" s="469"/>
      <c r="BS135" s="469"/>
      <c r="BT135" s="469"/>
    </row>
    <row r="136" spans="1:72" ht="15">
      <c r="A136" s="50"/>
      <c r="B136" s="50"/>
      <c r="C136" s="578" t="s">
        <v>1455</v>
      </c>
      <c r="D136" s="575"/>
      <c r="E136" s="575"/>
      <c r="F136" s="575"/>
      <c r="G136" s="575"/>
      <c r="H136" s="575"/>
      <c r="I136" s="575"/>
      <c r="J136" s="575"/>
      <c r="K136" s="1321">
        <f>SUM(K137:O138)</f>
        <v>0</v>
      </c>
      <c r="L136" s="1321"/>
      <c r="M136" s="1321"/>
      <c r="N136" s="1321"/>
      <c r="O136" s="1321"/>
      <c r="P136" s="1321">
        <f>SUM(P137:T138)</f>
        <v>0</v>
      </c>
      <c r="Q136" s="1321"/>
      <c r="R136" s="1321"/>
      <c r="S136" s="1321"/>
      <c r="T136" s="1321"/>
      <c r="U136" s="1321">
        <f>SUM(U137:Y138)</f>
        <v>0</v>
      </c>
      <c r="V136" s="1321"/>
      <c r="W136" s="1321"/>
      <c r="X136" s="1321"/>
      <c r="Y136" s="1321"/>
      <c r="Z136" s="1321">
        <f>SUM(Z137:AD138)</f>
        <v>0</v>
      </c>
      <c r="AA136" s="1321"/>
      <c r="AB136" s="1321"/>
      <c r="AC136" s="1321"/>
      <c r="AD136" s="1321"/>
      <c r="AE136" s="1321">
        <f>SUM(AE137:AI138)</f>
        <v>0</v>
      </c>
      <c r="AF136" s="1321"/>
      <c r="AG136" s="1321"/>
      <c r="AH136" s="1321"/>
      <c r="AI136" s="1321"/>
      <c r="AM136" s="477"/>
      <c r="AN136" s="477"/>
      <c r="AO136" s="477"/>
      <c r="AP136" s="477"/>
      <c r="AQ136" s="477"/>
      <c r="AR136" s="477"/>
      <c r="AS136" s="477"/>
      <c r="AT136" s="477"/>
      <c r="AU136" s="477"/>
      <c r="AV136" s="477"/>
      <c r="AW136" s="477"/>
      <c r="AX136" s="477"/>
      <c r="AY136" s="477"/>
      <c r="AZ136" s="477"/>
      <c r="BA136" s="477"/>
      <c r="BB136" s="477"/>
      <c r="BC136" s="477"/>
      <c r="BD136" s="477"/>
      <c r="BE136" s="477"/>
      <c r="BF136" s="477"/>
      <c r="BG136" s="477"/>
      <c r="BH136" s="477"/>
      <c r="BI136" s="477"/>
      <c r="BJ136" s="477"/>
      <c r="BK136" s="477"/>
      <c r="BL136" s="477"/>
      <c r="BN136" s="469"/>
      <c r="BO136" s="469"/>
      <c r="BP136" s="469"/>
      <c r="BQ136" s="469"/>
      <c r="BR136" s="469"/>
      <c r="BS136" s="469"/>
      <c r="BT136" s="469"/>
    </row>
    <row r="137" spans="1:72" ht="15" hidden="1">
      <c r="A137" s="50"/>
      <c r="B137" s="50"/>
      <c r="C137" s="653" t="s">
        <v>252</v>
      </c>
      <c r="D137" s="575"/>
      <c r="E137" s="575"/>
      <c r="F137" s="575"/>
      <c r="G137" s="575"/>
      <c r="H137" s="575"/>
      <c r="I137" s="575"/>
      <c r="J137" s="575"/>
      <c r="K137" s="1323"/>
      <c r="L137" s="1323"/>
      <c r="M137" s="1323"/>
      <c r="N137" s="1323"/>
      <c r="O137" s="1323"/>
      <c r="P137" s="1323"/>
      <c r="Q137" s="1323"/>
      <c r="R137" s="1323"/>
      <c r="S137" s="1323"/>
      <c r="T137" s="1323"/>
      <c r="U137" s="1323"/>
      <c r="V137" s="1323"/>
      <c r="W137" s="1323"/>
      <c r="X137" s="1323"/>
      <c r="Y137" s="1323"/>
      <c r="Z137" s="1323"/>
      <c r="AA137" s="1323"/>
      <c r="AB137" s="1323"/>
      <c r="AC137" s="1323"/>
      <c r="AD137" s="1323"/>
      <c r="AE137" s="1325">
        <f>SUM(K137:AD137)</f>
        <v>0</v>
      </c>
      <c r="AF137" s="1325"/>
      <c r="AG137" s="1325"/>
      <c r="AH137" s="1325"/>
      <c r="AI137" s="1325"/>
      <c r="AM137" s="477"/>
      <c r="AN137" s="477"/>
      <c r="AO137" s="477"/>
      <c r="AP137" s="477"/>
      <c r="AQ137" s="477"/>
      <c r="AR137" s="477"/>
      <c r="AS137" s="477"/>
      <c r="AT137" s="477"/>
      <c r="AU137" s="477"/>
      <c r="AV137" s="477"/>
      <c r="AW137" s="477"/>
      <c r="AX137" s="477"/>
      <c r="AY137" s="477"/>
      <c r="AZ137" s="477"/>
      <c r="BA137" s="477"/>
      <c r="BB137" s="477"/>
      <c r="BC137" s="477"/>
      <c r="BD137" s="477"/>
      <c r="BE137" s="477"/>
      <c r="BF137" s="477"/>
      <c r="BG137" s="477"/>
      <c r="BH137" s="477"/>
      <c r="BI137" s="477"/>
      <c r="BJ137" s="477"/>
      <c r="BK137" s="477"/>
      <c r="BL137" s="477"/>
      <c r="BN137" s="469"/>
      <c r="BO137" s="469"/>
      <c r="BP137" s="469"/>
      <c r="BQ137" s="469"/>
      <c r="BR137" s="469"/>
      <c r="BS137" s="469"/>
      <c r="BT137" s="469"/>
    </row>
    <row r="138" spans="1:72" ht="15">
      <c r="A138" s="50"/>
      <c r="B138" s="50"/>
      <c r="C138" s="653" t="s">
        <v>823</v>
      </c>
      <c r="D138" s="575"/>
      <c r="E138" s="575"/>
      <c r="F138" s="575"/>
      <c r="G138" s="575"/>
      <c r="H138" s="575"/>
      <c r="I138" s="575"/>
      <c r="J138" s="575"/>
      <c r="K138" s="1323"/>
      <c r="L138" s="1323"/>
      <c r="M138" s="1323"/>
      <c r="N138" s="1323"/>
      <c r="O138" s="1323"/>
      <c r="P138" s="1323"/>
      <c r="Q138" s="1323"/>
      <c r="R138" s="1323"/>
      <c r="S138" s="1323"/>
      <c r="T138" s="1323"/>
      <c r="U138" s="1323"/>
      <c r="V138" s="1323"/>
      <c r="W138" s="1323"/>
      <c r="X138" s="1323"/>
      <c r="Y138" s="1323"/>
      <c r="Z138" s="1323"/>
      <c r="AA138" s="1323"/>
      <c r="AB138" s="1323"/>
      <c r="AC138" s="1323"/>
      <c r="AD138" s="1323"/>
      <c r="AE138" s="1325">
        <f>SUM(K138:AD138)</f>
        <v>0</v>
      </c>
      <c r="AF138" s="1325"/>
      <c r="AG138" s="1325"/>
      <c r="AH138" s="1325"/>
      <c r="AI138" s="1325"/>
      <c r="AM138" s="477"/>
      <c r="AN138" s="477"/>
      <c r="AO138" s="477"/>
      <c r="AP138" s="477"/>
      <c r="AQ138" s="477"/>
      <c r="AR138" s="477"/>
      <c r="AS138" s="477"/>
      <c r="AT138" s="477"/>
      <c r="AU138" s="477"/>
      <c r="AV138" s="477"/>
      <c r="AW138" s="477"/>
      <c r="AX138" s="477"/>
      <c r="AY138" s="477"/>
      <c r="AZ138" s="477"/>
      <c r="BA138" s="477"/>
      <c r="BB138" s="477"/>
      <c r="BC138" s="477"/>
      <c r="BD138" s="477"/>
      <c r="BE138" s="477"/>
      <c r="BF138" s="477"/>
      <c r="BG138" s="477"/>
      <c r="BH138" s="477"/>
      <c r="BI138" s="477"/>
      <c r="BJ138" s="477"/>
      <c r="BK138" s="477"/>
      <c r="BL138" s="477"/>
      <c r="BN138" s="469"/>
      <c r="BO138" s="469"/>
      <c r="BP138" s="469"/>
      <c r="BQ138" s="469"/>
      <c r="BR138" s="469"/>
      <c r="BS138" s="469"/>
      <c r="BT138" s="469"/>
    </row>
    <row r="139" spans="1:72" ht="15.75" thickBot="1">
      <c r="A139" s="50"/>
      <c r="B139" s="50"/>
      <c r="C139" s="578" t="s">
        <v>1456</v>
      </c>
      <c r="D139" s="575"/>
      <c r="E139" s="575"/>
      <c r="F139" s="575"/>
      <c r="G139" s="575"/>
      <c r="H139" s="575"/>
      <c r="I139" s="575"/>
      <c r="J139" s="575"/>
      <c r="K139" s="1320">
        <f>K130+K131-K136</f>
        <v>112752000</v>
      </c>
      <c r="L139" s="1320"/>
      <c r="M139" s="1320"/>
      <c r="N139" s="1320"/>
      <c r="O139" s="1320"/>
      <c r="P139" s="1320">
        <f>P130+P131-P136</f>
        <v>0</v>
      </c>
      <c r="Q139" s="1320"/>
      <c r="R139" s="1320"/>
      <c r="S139" s="1320"/>
      <c r="T139" s="1320"/>
      <c r="U139" s="1320">
        <f>U130+U131-U136</f>
        <v>0</v>
      </c>
      <c r="V139" s="1320"/>
      <c r="W139" s="1320"/>
      <c r="X139" s="1320"/>
      <c r="Y139" s="1320"/>
      <c r="Z139" s="1320">
        <f>Z130+Z131-Z136</f>
        <v>0</v>
      </c>
      <c r="AA139" s="1320"/>
      <c r="AB139" s="1320"/>
      <c r="AC139" s="1320"/>
      <c r="AD139" s="1320"/>
      <c r="AE139" s="1320">
        <f>AE130+AE131-AE136</f>
        <v>112752000</v>
      </c>
      <c r="AF139" s="1320"/>
      <c r="AG139" s="1320"/>
      <c r="AH139" s="1320"/>
      <c r="AI139" s="1320"/>
      <c r="AM139" s="477"/>
      <c r="AN139" s="477"/>
      <c r="AO139" s="477"/>
      <c r="AP139" s="477"/>
      <c r="AQ139" s="477"/>
      <c r="AR139" s="477"/>
      <c r="AS139" s="477"/>
      <c r="AT139" s="477"/>
      <c r="AU139" s="477"/>
      <c r="AV139" s="477"/>
      <c r="AW139" s="477"/>
      <c r="AX139" s="477"/>
      <c r="AY139" s="477"/>
      <c r="AZ139" s="477"/>
      <c r="BA139" s="477"/>
      <c r="BB139" s="477"/>
      <c r="BC139" s="477"/>
      <c r="BD139" s="477"/>
      <c r="BE139" s="477"/>
      <c r="BF139" s="477"/>
      <c r="BG139" s="477"/>
      <c r="BH139" s="477"/>
      <c r="BI139" s="477"/>
      <c r="BJ139" s="477"/>
      <c r="BK139" s="477"/>
      <c r="BL139" s="477"/>
      <c r="BN139" s="469"/>
      <c r="BO139" s="469"/>
      <c r="BP139" s="469"/>
      <c r="BQ139" s="469"/>
      <c r="BR139" s="469"/>
      <c r="BS139" s="469"/>
      <c r="BT139" s="469"/>
    </row>
    <row r="140" spans="1:72" ht="10.5" customHeight="1" thickTop="1">
      <c r="A140" s="50"/>
      <c r="B140" s="50"/>
      <c r="C140" s="578"/>
      <c r="D140" s="575"/>
      <c r="E140" s="575"/>
      <c r="F140" s="575"/>
      <c r="G140" s="575"/>
      <c r="H140" s="575"/>
      <c r="I140" s="575"/>
      <c r="J140" s="575"/>
      <c r="K140" s="654"/>
      <c r="L140" s="654"/>
      <c r="M140" s="654"/>
      <c r="N140" s="654"/>
      <c r="O140" s="654"/>
      <c r="P140" s="654"/>
      <c r="Q140" s="654"/>
      <c r="R140" s="654"/>
      <c r="S140" s="654"/>
      <c r="T140" s="654"/>
      <c r="U140" s="654"/>
      <c r="V140" s="654"/>
      <c r="W140" s="654"/>
      <c r="X140" s="654"/>
      <c r="Y140" s="654"/>
      <c r="Z140" s="654"/>
      <c r="AA140" s="654"/>
      <c r="AB140" s="654"/>
      <c r="AC140" s="654"/>
      <c r="AD140" s="654"/>
      <c r="AE140" s="654"/>
      <c r="AF140" s="654"/>
      <c r="AG140" s="654"/>
      <c r="AH140" s="654"/>
      <c r="AI140" s="654"/>
      <c r="AM140" s="477"/>
      <c r="AN140" s="477"/>
      <c r="AO140" s="477"/>
      <c r="AP140" s="477"/>
      <c r="AQ140" s="477"/>
      <c r="AR140" s="477"/>
      <c r="AS140" s="477"/>
      <c r="AT140" s="477"/>
      <c r="AU140" s="477"/>
      <c r="AV140" s="477"/>
      <c r="AW140" s="477"/>
      <c r="AX140" s="477"/>
      <c r="AY140" s="477"/>
      <c r="AZ140" s="477"/>
      <c r="BA140" s="477"/>
      <c r="BB140" s="477"/>
      <c r="BC140" s="477"/>
      <c r="BD140" s="477"/>
      <c r="BE140" s="477"/>
      <c r="BF140" s="477"/>
      <c r="BG140" s="477"/>
      <c r="BH140" s="477"/>
      <c r="BI140" s="477"/>
      <c r="BJ140" s="477"/>
      <c r="BK140" s="477"/>
      <c r="BL140" s="477"/>
      <c r="BN140" s="469"/>
      <c r="BO140" s="469"/>
      <c r="BP140" s="469"/>
      <c r="BQ140" s="469"/>
      <c r="BR140" s="469"/>
      <c r="BS140" s="469"/>
      <c r="BT140" s="469"/>
    </row>
    <row r="141" spans="1:72" ht="15">
      <c r="A141" s="50"/>
      <c r="B141" s="50"/>
      <c r="C141" s="576" t="s">
        <v>1226</v>
      </c>
      <c r="D141" s="575"/>
      <c r="E141" s="575"/>
      <c r="F141" s="575"/>
      <c r="G141" s="575"/>
      <c r="H141" s="575"/>
      <c r="I141" s="575"/>
      <c r="J141" s="575"/>
      <c r="K141" s="1321"/>
      <c r="L141" s="1321"/>
      <c r="M141" s="1321"/>
      <c r="N141" s="1321"/>
      <c r="O141" s="1321"/>
      <c r="P141" s="1321"/>
      <c r="Q141" s="1321"/>
      <c r="R141" s="1321"/>
      <c r="S141" s="1321"/>
      <c r="T141" s="1321"/>
      <c r="U141" s="1321"/>
      <c r="V141" s="1321"/>
      <c r="W141" s="1321"/>
      <c r="X141" s="1321"/>
      <c r="Y141" s="1321"/>
      <c r="Z141" s="1321"/>
      <c r="AA141" s="1321"/>
      <c r="AB141" s="1321"/>
      <c r="AC141" s="1321"/>
      <c r="AD141" s="1321"/>
      <c r="AE141" s="1322"/>
      <c r="AF141" s="1322"/>
      <c r="AG141" s="1322"/>
      <c r="AH141" s="1322"/>
      <c r="AI141" s="1322"/>
      <c r="AM141" s="477"/>
      <c r="AN141" s="477"/>
      <c r="AO141" s="477"/>
      <c r="AP141" s="477"/>
      <c r="AQ141" s="477"/>
      <c r="AR141" s="477"/>
      <c r="AS141" s="477"/>
      <c r="AT141" s="477"/>
      <c r="AU141" s="477"/>
      <c r="AV141" s="477"/>
      <c r="AW141" s="477"/>
      <c r="AX141" s="477"/>
      <c r="AY141" s="477"/>
      <c r="AZ141" s="477"/>
      <c r="BA141" s="477"/>
      <c r="BB141" s="477"/>
      <c r="BC141" s="477"/>
      <c r="BD141" s="477"/>
      <c r="BE141" s="477"/>
      <c r="BF141" s="477"/>
      <c r="BG141" s="477"/>
      <c r="BH141" s="477"/>
      <c r="BI141" s="477"/>
      <c r="BJ141" s="477"/>
      <c r="BK141" s="477"/>
      <c r="BL141" s="477"/>
      <c r="BN141" s="469"/>
      <c r="BO141" s="469"/>
      <c r="BP141" s="469"/>
      <c r="BQ141" s="469"/>
      <c r="BR141" s="469"/>
      <c r="BS141" s="469"/>
      <c r="BT141" s="469"/>
    </row>
    <row r="142" spans="1:72" ht="15">
      <c r="A142" s="50"/>
      <c r="B142" s="50"/>
      <c r="C142" s="647" t="s">
        <v>261</v>
      </c>
      <c r="D142" s="575"/>
      <c r="E142" s="575"/>
      <c r="F142" s="575"/>
      <c r="G142" s="575"/>
      <c r="H142" s="575"/>
      <c r="I142" s="575"/>
      <c r="J142" s="575"/>
      <c r="K142" s="1321">
        <v>26021251</v>
      </c>
      <c r="L142" s="1321"/>
      <c r="M142" s="1321"/>
      <c r="N142" s="1321"/>
      <c r="O142" s="1321"/>
      <c r="P142" s="1321">
        <v>0</v>
      </c>
      <c r="Q142" s="1321"/>
      <c r="R142" s="1321"/>
      <c r="S142" s="1321"/>
      <c r="T142" s="1321"/>
      <c r="U142" s="1321"/>
      <c r="V142" s="1321"/>
      <c r="W142" s="1321"/>
      <c r="X142" s="1321"/>
      <c r="Y142" s="1321"/>
      <c r="Z142" s="1321">
        <v>0</v>
      </c>
      <c r="AA142" s="1321"/>
      <c r="AB142" s="1321"/>
      <c r="AC142" s="1321"/>
      <c r="AD142" s="1321"/>
      <c r="AE142" s="1322">
        <f>SUM(J142:AD142)</f>
        <v>26021251</v>
      </c>
      <c r="AF142" s="1322"/>
      <c r="AG142" s="1322"/>
      <c r="AH142" s="1322"/>
      <c r="AI142" s="1322"/>
      <c r="AM142" s="477"/>
      <c r="AN142" s="477"/>
      <c r="AO142" s="477"/>
      <c r="AP142" s="477"/>
      <c r="AQ142" s="477"/>
      <c r="AR142" s="477"/>
      <c r="AS142" s="477"/>
      <c r="AT142" s="477"/>
      <c r="AU142" s="477"/>
      <c r="AV142" s="477"/>
      <c r="AW142" s="477"/>
      <c r="AX142" s="477"/>
      <c r="AY142" s="477"/>
      <c r="AZ142" s="477"/>
      <c r="BA142" s="477"/>
      <c r="BB142" s="477"/>
      <c r="BC142" s="477"/>
      <c r="BD142" s="477"/>
      <c r="BE142" s="477"/>
      <c r="BF142" s="477"/>
      <c r="BG142" s="477"/>
      <c r="BH142" s="477"/>
      <c r="BI142" s="477"/>
      <c r="BJ142" s="477"/>
      <c r="BK142" s="477"/>
      <c r="BL142" s="477"/>
      <c r="BN142" s="469"/>
      <c r="BO142" s="469"/>
      <c r="BP142" s="469"/>
      <c r="BQ142" s="469"/>
      <c r="BR142" s="469"/>
      <c r="BS142" s="469"/>
      <c r="BT142" s="469"/>
    </row>
    <row r="143" spans="1:72" ht="15">
      <c r="A143" s="50"/>
      <c r="B143" s="50"/>
      <c r="C143" s="647" t="s">
        <v>1454</v>
      </c>
      <c r="D143" s="575"/>
      <c r="E143" s="575"/>
      <c r="F143" s="575"/>
      <c r="G143" s="575"/>
      <c r="H143" s="575"/>
      <c r="I143" s="575"/>
      <c r="J143" s="575"/>
      <c r="K143" s="1321">
        <f>SUM(K144:O145)</f>
        <v>4413228</v>
      </c>
      <c r="L143" s="1321"/>
      <c r="M143" s="1321"/>
      <c r="N143" s="1321"/>
      <c r="O143" s="1321"/>
      <c r="P143" s="1321">
        <f>SUM(P144:T145)</f>
        <v>0</v>
      </c>
      <c r="Q143" s="1321"/>
      <c r="R143" s="1321"/>
      <c r="S143" s="1321"/>
      <c r="T143" s="1321"/>
      <c r="U143" s="1321">
        <f>SUM(U144:Y145)</f>
        <v>0</v>
      </c>
      <c r="V143" s="1321"/>
      <c r="W143" s="1321"/>
      <c r="X143" s="1321"/>
      <c r="Y143" s="1321"/>
      <c r="Z143" s="1321">
        <f>SUM(Z144:AD145)</f>
        <v>0</v>
      </c>
      <c r="AA143" s="1321"/>
      <c r="AB143" s="1321"/>
      <c r="AC143" s="1321"/>
      <c r="AD143" s="1321"/>
      <c r="AE143" s="1321">
        <f>SUM(AE144:AI145)</f>
        <v>4413228</v>
      </c>
      <c r="AF143" s="1321"/>
      <c r="AG143" s="1321"/>
      <c r="AH143" s="1321"/>
      <c r="AI143" s="1321"/>
      <c r="AM143" s="477"/>
      <c r="AN143" s="477"/>
      <c r="AO143" s="477"/>
      <c r="AP143" s="477"/>
      <c r="AQ143" s="477"/>
      <c r="AR143" s="477"/>
      <c r="AS143" s="477"/>
      <c r="AT143" s="477"/>
      <c r="AU143" s="477"/>
      <c r="AV143" s="477"/>
      <c r="AW143" s="477"/>
      <c r="AX143" s="477"/>
      <c r="AY143" s="477"/>
      <c r="AZ143" s="477"/>
      <c r="BA143" s="477"/>
      <c r="BB143" s="477"/>
      <c r="BC143" s="477"/>
      <c r="BD143" s="477"/>
      <c r="BE143" s="477"/>
      <c r="BF143" s="477"/>
      <c r="BG143" s="477"/>
      <c r="BH143" s="477"/>
      <c r="BI143" s="477"/>
      <c r="BJ143" s="477"/>
      <c r="BK143" s="477"/>
      <c r="BL143" s="477"/>
      <c r="BN143" s="469"/>
      <c r="BO143" s="469"/>
      <c r="BP143" s="469"/>
      <c r="BQ143" s="469"/>
      <c r="BR143" s="469"/>
      <c r="BS143" s="469"/>
      <c r="BT143" s="469"/>
    </row>
    <row r="144" spans="1:72" ht="15">
      <c r="A144" s="50"/>
      <c r="B144" s="50"/>
      <c r="C144" s="571" t="s">
        <v>1457</v>
      </c>
      <c r="D144" s="646"/>
      <c r="E144" s="646"/>
      <c r="F144" s="646"/>
      <c r="G144" s="646"/>
      <c r="H144" s="646"/>
      <c r="I144" s="646"/>
      <c r="J144" s="646"/>
      <c r="K144" s="1326">
        <v>4413228</v>
      </c>
      <c r="L144" s="1326"/>
      <c r="M144" s="1326"/>
      <c r="N144" s="1326"/>
      <c r="O144" s="1326"/>
      <c r="P144" s="1326">
        <v>0</v>
      </c>
      <c r="Q144" s="1326"/>
      <c r="R144" s="1326"/>
      <c r="S144" s="1326"/>
      <c r="T144" s="1326"/>
      <c r="U144" s="1326">
        <v>0</v>
      </c>
      <c r="V144" s="1326"/>
      <c r="W144" s="1326"/>
      <c r="X144" s="1326"/>
      <c r="Y144" s="1326"/>
      <c r="Z144" s="1326"/>
      <c r="AA144" s="1326"/>
      <c r="AB144" s="1326"/>
      <c r="AC144" s="1326"/>
      <c r="AD144" s="1326"/>
      <c r="AE144" s="1325">
        <f>SUM(K144:AD144)</f>
        <v>4413228</v>
      </c>
      <c r="AF144" s="1325"/>
      <c r="AG144" s="1325"/>
      <c r="AH144" s="1325"/>
      <c r="AI144" s="1325"/>
      <c r="AM144" s="477"/>
      <c r="AN144" s="477"/>
      <c r="AO144" s="477"/>
      <c r="AP144" s="477"/>
      <c r="AQ144" s="477"/>
      <c r="AR144" s="477"/>
      <c r="AS144" s="477"/>
      <c r="AT144" s="477"/>
      <c r="AU144" s="477"/>
      <c r="AV144" s="477"/>
      <c r="AW144" s="477"/>
      <c r="AX144" s="477"/>
      <c r="AY144" s="477"/>
      <c r="AZ144" s="477"/>
      <c r="BA144" s="477"/>
      <c r="BB144" s="477"/>
      <c r="BC144" s="477"/>
      <c r="BD144" s="477"/>
      <c r="BE144" s="477"/>
      <c r="BF144" s="477"/>
      <c r="BG144" s="477"/>
      <c r="BH144" s="477"/>
      <c r="BI144" s="477"/>
      <c r="BJ144" s="477"/>
      <c r="BK144" s="477"/>
      <c r="BL144" s="477"/>
      <c r="BN144" s="469"/>
      <c r="BO144" s="469"/>
      <c r="BP144" s="469"/>
      <c r="BQ144" s="469"/>
      <c r="BR144" s="469"/>
      <c r="BS144" s="469"/>
      <c r="BT144" s="469"/>
    </row>
    <row r="145" spans="1:72" ht="15" hidden="1">
      <c r="A145" s="50"/>
      <c r="B145" s="50"/>
      <c r="C145" s="571" t="s">
        <v>1225</v>
      </c>
      <c r="D145" s="646"/>
      <c r="E145" s="646"/>
      <c r="F145" s="646"/>
      <c r="G145" s="646"/>
      <c r="H145" s="646"/>
      <c r="I145" s="646"/>
      <c r="J145" s="646"/>
      <c r="K145" s="1326"/>
      <c r="L145" s="1326"/>
      <c r="M145" s="1326"/>
      <c r="N145" s="1326"/>
      <c r="O145" s="1326"/>
      <c r="P145" s="1326"/>
      <c r="Q145" s="1326"/>
      <c r="R145" s="1326"/>
      <c r="S145" s="1326"/>
      <c r="T145" s="1326"/>
      <c r="U145" s="1326"/>
      <c r="V145" s="1326"/>
      <c r="W145" s="1326"/>
      <c r="X145" s="1326"/>
      <c r="Y145" s="1326"/>
      <c r="Z145" s="1326"/>
      <c r="AA145" s="1326"/>
      <c r="AB145" s="1326"/>
      <c r="AC145" s="1326"/>
      <c r="AD145" s="1326"/>
      <c r="AE145" s="1327">
        <f>SUM(K145:AD145)</f>
        <v>0</v>
      </c>
      <c r="AF145" s="1327"/>
      <c r="AG145" s="1327"/>
      <c r="AH145" s="1327"/>
      <c r="AI145" s="1327"/>
      <c r="AM145" s="477"/>
      <c r="AN145" s="477"/>
      <c r="AO145" s="477"/>
      <c r="AP145" s="477"/>
      <c r="AQ145" s="477"/>
      <c r="AR145" s="477"/>
      <c r="AS145" s="477"/>
      <c r="AT145" s="477"/>
      <c r="AU145" s="477"/>
      <c r="AV145" s="477"/>
      <c r="AW145" s="477"/>
      <c r="AX145" s="477"/>
      <c r="AY145" s="477"/>
      <c r="AZ145" s="477"/>
      <c r="BA145" s="477"/>
      <c r="BB145" s="477"/>
      <c r="BC145" s="477"/>
      <c r="BD145" s="477"/>
      <c r="BE145" s="477"/>
      <c r="BF145" s="477"/>
      <c r="BG145" s="477"/>
      <c r="BH145" s="477"/>
      <c r="BI145" s="477"/>
      <c r="BJ145" s="477"/>
      <c r="BK145" s="477"/>
      <c r="BL145" s="477"/>
      <c r="BN145" s="469"/>
      <c r="BO145" s="469"/>
      <c r="BP145" s="469"/>
      <c r="BQ145" s="469"/>
      <c r="BR145" s="469"/>
      <c r="BS145" s="469"/>
      <c r="BT145" s="469"/>
    </row>
    <row r="146" spans="1:56" ht="15">
      <c r="A146" s="50"/>
      <c r="B146" s="50"/>
      <c r="C146" s="578" t="s">
        <v>1455</v>
      </c>
      <c r="D146" s="575"/>
      <c r="E146" s="575"/>
      <c r="F146" s="575"/>
      <c r="G146" s="575"/>
      <c r="H146" s="575"/>
      <c r="I146" s="575"/>
      <c r="J146" s="575"/>
      <c r="K146" s="1321">
        <f>SUM(K147:O148)</f>
        <v>0</v>
      </c>
      <c r="L146" s="1321"/>
      <c r="M146" s="1321"/>
      <c r="N146" s="1321"/>
      <c r="O146" s="1321"/>
      <c r="P146" s="1321">
        <f>SUM(P147:T148)</f>
        <v>0</v>
      </c>
      <c r="Q146" s="1321"/>
      <c r="R146" s="1321"/>
      <c r="S146" s="1321"/>
      <c r="T146" s="1321"/>
      <c r="U146" s="1321">
        <f>SUM(U147:Y148)</f>
        <v>0</v>
      </c>
      <c r="V146" s="1321"/>
      <c r="W146" s="1321"/>
      <c r="X146" s="1321"/>
      <c r="Y146" s="1321"/>
      <c r="Z146" s="1321">
        <f>SUM(Z147:AD148)</f>
        <v>0</v>
      </c>
      <c r="AA146" s="1321"/>
      <c r="AB146" s="1321"/>
      <c r="AC146" s="1321"/>
      <c r="AD146" s="1321"/>
      <c r="AE146" s="1321">
        <f>SUM(AE147:AI148)</f>
        <v>0</v>
      </c>
      <c r="AF146" s="1321"/>
      <c r="AG146" s="1321"/>
      <c r="AH146" s="1321"/>
      <c r="AI146" s="1321"/>
      <c r="AK146" s="461">
        <v>9</v>
      </c>
      <c r="AL146" s="461" t="s">
        <v>1254</v>
      </c>
      <c r="AM146" s="462" t="s">
        <v>809</v>
      </c>
      <c r="AN146" s="462"/>
      <c r="AO146" s="462"/>
      <c r="AP146" s="462"/>
      <c r="AQ146" s="462"/>
      <c r="AR146" s="462"/>
      <c r="AS146" s="462"/>
      <c r="AT146" s="462"/>
      <c r="AU146" s="462"/>
      <c r="AV146" s="462"/>
      <c r="AW146" s="462"/>
      <c r="AX146" s="462"/>
      <c r="AY146" s="462"/>
      <c r="AZ146" s="462"/>
      <c r="BA146" s="462"/>
      <c r="BB146" s="462"/>
      <c r="BC146" s="462"/>
      <c r="BD146" s="462"/>
    </row>
    <row r="147" spans="1:72" ht="15" hidden="1">
      <c r="A147" s="50"/>
      <c r="B147" s="50"/>
      <c r="C147" s="653" t="s">
        <v>252</v>
      </c>
      <c r="D147" s="575"/>
      <c r="E147" s="575"/>
      <c r="F147" s="575"/>
      <c r="G147" s="575"/>
      <c r="H147" s="575"/>
      <c r="I147" s="575"/>
      <c r="J147" s="575"/>
      <c r="K147" s="1323"/>
      <c r="L147" s="1323"/>
      <c r="M147" s="1323"/>
      <c r="N147" s="1323"/>
      <c r="O147" s="1323"/>
      <c r="P147" s="1323"/>
      <c r="Q147" s="1323"/>
      <c r="R147" s="1323"/>
      <c r="S147" s="1323"/>
      <c r="T147" s="1323"/>
      <c r="U147" s="1323"/>
      <c r="V147" s="1323"/>
      <c r="W147" s="1323"/>
      <c r="X147" s="1323"/>
      <c r="Y147" s="1323"/>
      <c r="Z147" s="1323"/>
      <c r="AA147" s="1323"/>
      <c r="AB147" s="1323"/>
      <c r="AC147" s="1323"/>
      <c r="AD147" s="1323"/>
      <c r="AE147" s="1325">
        <f>SUM(K147:AD147)</f>
        <v>0</v>
      </c>
      <c r="AF147" s="1325"/>
      <c r="AG147" s="1325"/>
      <c r="AH147" s="1325"/>
      <c r="AI147" s="1325"/>
      <c r="AM147" s="466"/>
      <c r="AN147" s="466"/>
      <c r="AO147" s="466"/>
      <c r="AP147" s="466"/>
      <c r="AQ147" s="466"/>
      <c r="AR147" s="466"/>
      <c r="AS147" s="466"/>
      <c r="AT147" s="466"/>
      <c r="AU147" s="466"/>
      <c r="AV147" s="466"/>
      <c r="AW147" s="466"/>
      <c r="AX147" s="466"/>
      <c r="AY147" s="466"/>
      <c r="AZ147" s="466"/>
      <c r="BA147" s="466"/>
      <c r="BB147" s="466"/>
      <c r="BC147" s="466"/>
      <c r="BD147" s="466"/>
      <c r="BG147" s="1299" t="s">
        <v>498</v>
      </c>
      <c r="BH147" s="1299"/>
      <c r="BI147" s="1299"/>
      <c r="BJ147" s="1299"/>
      <c r="BK147" s="1299"/>
      <c r="BL147" s="1299"/>
      <c r="BN147" s="1299" t="s">
        <v>499</v>
      </c>
      <c r="BO147" s="1299"/>
      <c r="BP147" s="1299"/>
      <c r="BQ147" s="1299"/>
      <c r="BR147" s="1299"/>
      <c r="BS147" s="1299"/>
      <c r="BT147" s="467"/>
    </row>
    <row r="148" spans="1:72" ht="15">
      <c r="A148" s="50"/>
      <c r="B148" s="50"/>
      <c r="C148" s="653" t="s">
        <v>823</v>
      </c>
      <c r="D148" s="575"/>
      <c r="E148" s="575"/>
      <c r="F148" s="575"/>
      <c r="G148" s="575"/>
      <c r="H148" s="575"/>
      <c r="I148" s="575"/>
      <c r="J148" s="575"/>
      <c r="K148" s="1323"/>
      <c r="L148" s="1323"/>
      <c r="M148" s="1323"/>
      <c r="N148" s="1323"/>
      <c r="O148" s="1323"/>
      <c r="P148" s="1323"/>
      <c r="Q148" s="1323"/>
      <c r="R148" s="1323"/>
      <c r="S148" s="1323"/>
      <c r="T148" s="1323"/>
      <c r="U148" s="1323"/>
      <c r="V148" s="1323"/>
      <c r="W148" s="1323"/>
      <c r="X148" s="1323"/>
      <c r="Y148" s="1323"/>
      <c r="Z148" s="1323"/>
      <c r="AA148" s="1323"/>
      <c r="AB148" s="1323"/>
      <c r="AC148" s="1323"/>
      <c r="AD148" s="1323"/>
      <c r="AE148" s="1325">
        <f>SUM(K148:AD148)</f>
        <v>0</v>
      </c>
      <c r="AF148" s="1325"/>
      <c r="AG148" s="1325"/>
      <c r="AH148" s="1325"/>
      <c r="AI148" s="1325"/>
      <c r="AM148" s="466"/>
      <c r="AN148" s="466"/>
      <c r="AO148" s="466"/>
      <c r="AP148" s="466"/>
      <c r="AQ148" s="466"/>
      <c r="AR148" s="466"/>
      <c r="AS148" s="466"/>
      <c r="AT148" s="466"/>
      <c r="AU148" s="466"/>
      <c r="AV148" s="466"/>
      <c r="AW148" s="466"/>
      <c r="AX148" s="466"/>
      <c r="AY148" s="466"/>
      <c r="AZ148" s="466"/>
      <c r="BA148" s="466"/>
      <c r="BB148" s="466"/>
      <c r="BC148" s="466"/>
      <c r="BD148" s="466"/>
      <c r="BG148" s="467"/>
      <c r="BH148" s="467"/>
      <c r="BI148" s="467"/>
      <c r="BJ148" s="467"/>
      <c r="BK148" s="467"/>
      <c r="BL148" s="467"/>
      <c r="BN148" s="467"/>
      <c r="BO148" s="467"/>
      <c r="BP148" s="467"/>
      <c r="BQ148" s="467"/>
      <c r="BR148" s="467"/>
      <c r="BS148" s="467"/>
      <c r="BT148" s="467"/>
    </row>
    <row r="149" spans="1:72" ht="15.75" thickBot="1">
      <c r="A149" s="50"/>
      <c r="B149" s="50"/>
      <c r="C149" s="578" t="s">
        <v>1456</v>
      </c>
      <c r="D149" s="575"/>
      <c r="E149" s="575"/>
      <c r="F149" s="575"/>
      <c r="G149" s="575"/>
      <c r="H149" s="575"/>
      <c r="I149" s="575"/>
      <c r="J149" s="575"/>
      <c r="K149" s="1320">
        <f>K142+K143-K146</f>
        <v>30434479</v>
      </c>
      <c r="L149" s="1320"/>
      <c r="M149" s="1320"/>
      <c r="N149" s="1320"/>
      <c r="O149" s="1320"/>
      <c r="P149" s="1320">
        <f>P142+P143-P146</f>
        <v>0</v>
      </c>
      <c r="Q149" s="1320"/>
      <c r="R149" s="1320"/>
      <c r="S149" s="1320"/>
      <c r="T149" s="1320"/>
      <c r="U149" s="1320">
        <f>U142+U143-U146</f>
        <v>0</v>
      </c>
      <c r="V149" s="1320"/>
      <c r="W149" s="1320"/>
      <c r="X149" s="1320"/>
      <c r="Y149" s="1320"/>
      <c r="Z149" s="1320">
        <f>Z142+Z143-Z146</f>
        <v>0</v>
      </c>
      <c r="AA149" s="1320"/>
      <c r="AB149" s="1320"/>
      <c r="AC149" s="1320"/>
      <c r="AD149" s="1320"/>
      <c r="AE149" s="1324">
        <f>SUM(J149:AD149)</f>
        <v>30434479</v>
      </c>
      <c r="AF149" s="1324"/>
      <c r="AG149" s="1324"/>
      <c r="AH149" s="1324"/>
      <c r="AI149" s="1324"/>
      <c r="AM149" s="468" t="s">
        <v>810</v>
      </c>
      <c r="AN149" s="461"/>
      <c r="AO149" s="461"/>
      <c r="AP149" s="461"/>
      <c r="AQ149" s="461"/>
      <c r="AR149" s="461"/>
      <c r="AS149" s="461"/>
      <c r="AT149" s="461"/>
      <c r="AU149" s="461"/>
      <c r="AV149" s="461"/>
      <c r="AW149" s="461"/>
      <c r="AX149" s="461"/>
      <c r="AY149" s="461"/>
      <c r="AZ149" s="461"/>
      <c r="BA149" s="461"/>
      <c r="BB149" s="461"/>
      <c r="BC149" s="461"/>
      <c r="BD149" s="461"/>
      <c r="BG149" s="1298"/>
      <c r="BH149" s="1298"/>
      <c r="BI149" s="1298"/>
      <c r="BJ149" s="1298"/>
      <c r="BK149" s="1298"/>
      <c r="BL149" s="1298"/>
      <c r="BN149" s="1298"/>
      <c r="BO149" s="1298"/>
      <c r="BP149" s="1298"/>
      <c r="BQ149" s="1298"/>
      <c r="BR149" s="1298"/>
      <c r="BS149" s="1298"/>
      <c r="BT149" s="469"/>
    </row>
    <row r="150" spans="1:72" s="463" customFormat="1" ht="15" customHeight="1" thickTop="1">
      <c r="A150" s="50"/>
      <c r="B150" s="50"/>
      <c r="C150" s="576" t="s">
        <v>819</v>
      </c>
      <c r="D150" s="575"/>
      <c r="E150" s="575"/>
      <c r="F150" s="575"/>
      <c r="G150" s="575"/>
      <c r="H150" s="575"/>
      <c r="I150" s="575"/>
      <c r="J150" s="575"/>
      <c r="K150" s="1321"/>
      <c r="L150" s="1321"/>
      <c r="M150" s="1321"/>
      <c r="N150" s="1321"/>
      <c r="O150" s="1321"/>
      <c r="P150" s="1321"/>
      <c r="Q150" s="1321"/>
      <c r="R150" s="1321"/>
      <c r="S150" s="1321"/>
      <c r="T150" s="1321"/>
      <c r="U150" s="1321"/>
      <c r="V150" s="1321"/>
      <c r="W150" s="1321"/>
      <c r="X150" s="1321"/>
      <c r="Y150" s="1321"/>
      <c r="Z150" s="1321"/>
      <c r="AA150" s="1321"/>
      <c r="AB150" s="1321"/>
      <c r="AC150" s="1321"/>
      <c r="AD150" s="1321"/>
      <c r="AE150" s="1322"/>
      <c r="AF150" s="1322"/>
      <c r="AG150" s="1322"/>
      <c r="AH150" s="1322"/>
      <c r="AI150" s="1322"/>
      <c r="AK150" s="461"/>
      <c r="AL150" s="461"/>
      <c r="AM150" s="475" t="s">
        <v>811</v>
      </c>
      <c r="BG150" s="1331"/>
      <c r="BH150" s="1331"/>
      <c r="BI150" s="1331"/>
      <c r="BJ150" s="1331"/>
      <c r="BK150" s="1331"/>
      <c r="BL150" s="1331"/>
      <c r="BN150" s="1300"/>
      <c r="BO150" s="1300"/>
      <c r="BP150" s="1300"/>
      <c r="BQ150" s="1300"/>
      <c r="BR150" s="1300"/>
      <c r="BS150" s="1300"/>
      <c r="BT150" s="471"/>
    </row>
    <row r="151" spans="1:72" ht="15" customHeight="1">
      <c r="A151" s="50"/>
      <c r="B151" s="50"/>
      <c r="C151" s="578" t="s">
        <v>1227</v>
      </c>
      <c r="D151" s="575"/>
      <c r="E151" s="575"/>
      <c r="F151" s="575"/>
      <c r="G151" s="575"/>
      <c r="H151" s="575"/>
      <c r="I151" s="575"/>
      <c r="J151" s="575"/>
      <c r="K151" s="1321">
        <f>K130-K142</f>
        <v>86730749</v>
      </c>
      <c r="L151" s="1321"/>
      <c r="M151" s="1321"/>
      <c r="N151" s="1321"/>
      <c r="O151" s="1321"/>
      <c r="P151" s="1321">
        <f>P130-P142</f>
        <v>0</v>
      </c>
      <c r="Q151" s="1321"/>
      <c r="R151" s="1321"/>
      <c r="S151" s="1321"/>
      <c r="T151" s="1321"/>
      <c r="U151" s="1321">
        <f>U130-U142</f>
        <v>0</v>
      </c>
      <c r="V151" s="1321"/>
      <c r="W151" s="1321"/>
      <c r="X151" s="1321"/>
      <c r="Y151" s="1321"/>
      <c r="Z151" s="1321">
        <f>Z130-Z142</f>
        <v>0</v>
      </c>
      <c r="AA151" s="1321"/>
      <c r="AB151" s="1321"/>
      <c r="AC151" s="1321"/>
      <c r="AD151" s="1321"/>
      <c r="AE151" s="1322">
        <f>AE130-AE142</f>
        <v>86730749</v>
      </c>
      <c r="AF151" s="1322"/>
      <c r="AG151" s="1322"/>
      <c r="AH151" s="1322"/>
      <c r="AI151" s="1322"/>
      <c r="AM151" s="475"/>
      <c r="AN151" s="475"/>
      <c r="AO151" s="475"/>
      <c r="AP151" s="475"/>
      <c r="AQ151" s="475"/>
      <c r="AR151" s="475"/>
      <c r="AS151" s="475"/>
      <c r="AT151" s="475"/>
      <c r="AU151" s="475"/>
      <c r="AV151" s="475"/>
      <c r="AW151" s="475"/>
      <c r="AX151" s="475"/>
      <c r="AY151" s="475"/>
      <c r="AZ151" s="475"/>
      <c r="BA151" s="475"/>
      <c r="BB151" s="475"/>
      <c r="BC151" s="475"/>
      <c r="BD151" s="475"/>
      <c r="BG151" s="476"/>
      <c r="BH151" s="476"/>
      <c r="BI151" s="476"/>
      <c r="BJ151" s="476"/>
      <c r="BK151" s="476"/>
      <c r="BL151" s="476"/>
      <c r="BN151" s="471"/>
      <c r="BO151" s="471"/>
      <c r="BP151" s="471"/>
      <c r="BQ151" s="471"/>
      <c r="BR151" s="471"/>
      <c r="BS151" s="471"/>
      <c r="BT151" s="471"/>
    </row>
    <row r="152" spans="1:72" ht="15" customHeight="1" thickBot="1">
      <c r="A152" s="50"/>
      <c r="B152" s="50"/>
      <c r="C152" s="578" t="s">
        <v>1458</v>
      </c>
      <c r="D152" s="575"/>
      <c r="E152" s="575"/>
      <c r="F152" s="575"/>
      <c r="G152" s="575"/>
      <c r="H152" s="575"/>
      <c r="I152" s="575"/>
      <c r="J152" s="575"/>
      <c r="K152" s="1320">
        <f>K139-K149</f>
        <v>82317521</v>
      </c>
      <c r="L152" s="1320"/>
      <c r="M152" s="1320"/>
      <c r="N152" s="1320"/>
      <c r="O152" s="1320"/>
      <c r="P152" s="1320">
        <f>P139-P149</f>
        <v>0</v>
      </c>
      <c r="Q152" s="1320"/>
      <c r="R152" s="1320"/>
      <c r="S152" s="1320"/>
      <c r="T152" s="1320"/>
      <c r="U152" s="1320">
        <f>U139-U149</f>
        <v>0</v>
      </c>
      <c r="V152" s="1320"/>
      <c r="W152" s="1320"/>
      <c r="X152" s="1320"/>
      <c r="Y152" s="1320"/>
      <c r="Z152" s="1320">
        <f>Z139-Z149</f>
        <v>0</v>
      </c>
      <c r="AA152" s="1320"/>
      <c r="AB152" s="1320"/>
      <c r="AC152" s="1320"/>
      <c r="AD152" s="1320"/>
      <c r="AE152" s="1324">
        <f>AE139-AE149</f>
        <v>82317521</v>
      </c>
      <c r="AF152" s="1324"/>
      <c r="AG152" s="1324"/>
      <c r="AH152" s="1324"/>
      <c r="AI152" s="1324"/>
      <c r="AM152" s="475"/>
      <c r="AN152" s="475"/>
      <c r="AO152" s="475"/>
      <c r="AP152" s="475"/>
      <c r="AQ152" s="475"/>
      <c r="AR152" s="475"/>
      <c r="AS152" s="475"/>
      <c r="AT152" s="475"/>
      <c r="AU152" s="475"/>
      <c r="AV152" s="475"/>
      <c r="AW152" s="475"/>
      <c r="AX152" s="475"/>
      <c r="AY152" s="475"/>
      <c r="AZ152" s="475"/>
      <c r="BA152" s="475"/>
      <c r="BB152" s="475"/>
      <c r="BC152" s="475"/>
      <c r="BD152" s="475"/>
      <c r="BG152" s="476"/>
      <c r="BH152" s="476"/>
      <c r="BI152" s="476"/>
      <c r="BJ152" s="476"/>
      <c r="BK152" s="476"/>
      <c r="BL152" s="476"/>
      <c r="BN152" s="471"/>
      <c r="BO152" s="471"/>
      <c r="BP152" s="471"/>
      <c r="BQ152" s="471"/>
      <c r="BR152" s="471"/>
      <c r="BS152" s="471"/>
      <c r="BT152" s="471"/>
    </row>
    <row r="153" spans="1:72" ht="15" customHeight="1" thickTop="1">
      <c r="A153" s="50"/>
      <c r="B153" s="50"/>
      <c r="C153" s="578"/>
      <c r="D153" s="575"/>
      <c r="E153" s="575"/>
      <c r="F153" s="575"/>
      <c r="G153" s="575"/>
      <c r="H153" s="575"/>
      <c r="I153" s="575"/>
      <c r="J153" s="575"/>
      <c r="K153" s="654"/>
      <c r="L153" s="654"/>
      <c r="M153" s="654"/>
      <c r="N153" s="654"/>
      <c r="O153" s="654"/>
      <c r="P153" s="654"/>
      <c r="Q153" s="654"/>
      <c r="R153" s="654"/>
      <c r="S153" s="654"/>
      <c r="T153" s="654"/>
      <c r="U153" s="654"/>
      <c r="V153" s="654"/>
      <c r="W153" s="654"/>
      <c r="X153" s="654"/>
      <c r="Y153" s="654"/>
      <c r="Z153" s="654"/>
      <c r="AA153" s="654"/>
      <c r="AB153" s="654"/>
      <c r="AC153" s="654"/>
      <c r="AD153" s="654"/>
      <c r="AE153" s="655"/>
      <c r="AF153" s="655"/>
      <c r="AG153" s="655"/>
      <c r="AH153" s="655"/>
      <c r="AI153" s="655"/>
      <c r="AM153" s="475"/>
      <c r="AN153" s="475"/>
      <c r="AO153" s="475"/>
      <c r="AP153" s="475"/>
      <c r="AQ153" s="475"/>
      <c r="AR153" s="475"/>
      <c r="AS153" s="475"/>
      <c r="AT153" s="475"/>
      <c r="AU153" s="475"/>
      <c r="AV153" s="475"/>
      <c r="AW153" s="475"/>
      <c r="AX153" s="475"/>
      <c r="AY153" s="475"/>
      <c r="AZ153" s="475"/>
      <c r="BA153" s="475"/>
      <c r="BB153" s="475"/>
      <c r="BC153" s="475"/>
      <c r="BD153" s="475"/>
      <c r="BG153" s="476"/>
      <c r="BH153" s="476"/>
      <c r="BI153" s="476"/>
      <c r="BJ153" s="476"/>
      <c r="BK153" s="476"/>
      <c r="BL153" s="476"/>
      <c r="BN153" s="471"/>
      <c r="BO153" s="471"/>
      <c r="BP153" s="471"/>
      <c r="BQ153" s="471"/>
      <c r="BR153" s="471"/>
      <c r="BS153" s="471"/>
      <c r="BT153" s="471"/>
    </row>
    <row r="154" spans="1:72" ht="15" customHeight="1">
      <c r="A154" s="604">
        <v>11</v>
      </c>
      <c r="B154" s="50" t="s">
        <v>1254</v>
      </c>
      <c r="C154" s="827" t="s">
        <v>824</v>
      </c>
      <c r="D154" s="142"/>
      <c r="E154" s="142"/>
      <c r="F154" s="142"/>
      <c r="G154" s="142"/>
      <c r="H154" s="142"/>
      <c r="I154" s="142"/>
      <c r="J154" s="142"/>
      <c r="K154" s="142"/>
      <c r="L154" s="142"/>
      <c r="M154" s="142"/>
      <c r="N154" s="142"/>
      <c r="O154" s="142"/>
      <c r="P154" s="142"/>
      <c r="Q154" s="142"/>
      <c r="R154" s="142"/>
      <c r="S154" s="142"/>
      <c r="T154" s="142"/>
      <c r="U154" s="582"/>
      <c r="V154" s="582"/>
      <c r="W154" s="582"/>
      <c r="X154" s="582"/>
      <c r="Y154" s="582"/>
      <c r="Z154" s="582"/>
      <c r="AA154" s="582"/>
      <c r="AB154" s="582"/>
      <c r="AC154" s="582"/>
      <c r="AD154" s="582"/>
      <c r="AE154" s="582"/>
      <c r="AF154" s="582"/>
      <c r="AG154" s="582"/>
      <c r="AH154" s="582"/>
      <c r="AI154" s="582"/>
      <c r="AM154" s="475"/>
      <c r="AN154" s="475"/>
      <c r="AO154" s="475"/>
      <c r="AP154" s="475"/>
      <c r="AQ154" s="475"/>
      <c r="AR154" s="475"/>
      <c r="AS154" s="475"/>
      <c r="AT154" s="475"/>
      <c r="AU154" s="475"/>
      <c r="AV154" s="475"/>
      <c r="AW154" s="475"/>
      <c r="AX154" s="475"/>
      <c r="AY154" s="475"/>
      <c r="AZ154" s="475"/>
      <c r="BA154" s="475"/>
      <c r="BB154" s="475"/>
      <c r="BC154" s="475"/>
      <c r="BD154" s="475"/>
      <c r="BG154" s="476"/>
      <c r="BH154" s="476"/>
      <c r="BI154" s="476"/>
      <c r="BJ154" s="476"/>
      <c r="BK154" s="476"/>
      <c r="BL154" s="476"/>
      <c r="BN154" s="471"/>
      <c r="BO154" s="471"/>
      <c r="BP154" s="471"/>
      <c r="BQ154" s="471"/>
      <c r="BR154" s="471"/>
      <c r="BS154" s="471"/>
      <c r="BT154" s="471"/>
    </row>
    <row r="155" spans="1:72" ht="15" customHeight="1" hidden="1">
      <c r="A155" s="50"/>
      <c r="B155" s="50"/>
      <c r="C155" s="585"/>
      <c r="D155" s="585"/>
      <c r="E155" s="585"/>
      <c r="F155" s="585"/>
      <c r="G155" s="585"/>
      <c r="H155" s="585"/>
      <c r="I155" s="585"/>
      <c r="J155" s="585"/>
      <c r="K155" s="585"/>
      <c r="L155" s="585"/>
      <c r="M155" s="585"/>
      <c r="N155" s="585"/>
      <c r="O155" s="585"/>
      <c r="P155" s="585"/>
      <c r="Q155" s="585"/>
      <c r="R155" s="585"/>
      <c r="S155" s="585"/>
      <c r="T155" s="585"/>
      <c r="U155" s="582"/>
      <c r="V155" s="582"/>
      <c r="W155" s="1228">
        <f>'[1]Danh mục'!$B$17</f>
        <v>41639</v>
      </c>
      <c r="X155" s="1228"/>
      <c r="Y155" s="1228"/>
      <c r="Z155" s="1228"/>
      <c r="AA155" s="1228"/>
      <c r="AB155" s="1228"/>
      <c r="AC155" s="228"/>
      <c r="AD155" s="1228">
        <f>'[1]Danh mục'!$B$19</f>
        <v>41275</v>
      </c>
      <c r="AE155" s="1228"/>
      <c r="AF155" s="1228"/>
      <c r="AG155" s="1228"/>
      <c r="AH155" s="1228"/>
      <c r="AI155" s="1228"/>
      <c r="AM155" s="475"/>
      <c r="AN155" s="475"/>
      <c r="AO155" s="475"/>
      <c r="AP155" s="475"/>
      <c r="AQ155" s="475"/>
      <c r="AR155" s="475"/>
      <c r="AS155" s="475"/>
      <c r="AT155" s="475"/>
      <c r="AU155" s="475"/>
      <c r="AV155" s="475"/>
      <c r="AW155" s="475"/>
      <c r="AX155" s="475"/>
      <c r="AY155" s="475"/>
      <c r="AZ155" s="475"/>
      <c r="BA155" s="475"/>
      <c r="BB155" s="475"/>
      <c r="BC155" s="475"/>
      <c r="BD155" s="475"/>
      <c r="BG155" s="476"/>
      <c r="BH155" s="476"/>
      <c r="BI155" s="476"/>
      <c r="BJ155" s="476"/>
      <c r="BK155" s="476"/>
      <c r="BL155" s="476"/>
      <c r="BN155" s="471"/>
      <c r="BO155" s="471"/>
      <c r="BP155" s="471"/>
      <c r="BQ155" s="471"/>
      <c r="BR155" s="471"/>
      <c r="BS155" s="471"/>
      <c r="BT155" s="471"/>
    </row>
    <row r="156" spans="1:72" ht="15" customHeight="1" hidden="1">
      <c r="A156" s="50"/>
      <c r="B156" s="50"/>
      <c r="C156" s="585"/>
      <c r="D156" s="585"/>
      <c r="E156" s="585"/>
      <c r="F156" s="585"/>
      <c r="G156" s="585"/>
      <c r="H156" s="585"/>
      <c r="I156" s="585"/>
      <c r="J156" s="585"/>
      <c r="K156" s="585"/>
      <c r="L156" s="585"/>
      <c r="M156" s="585"/>
      <c r="N156" s="585"/>
      <c r="O156" s="585"/>
      <c r="P156" s="585"/>
      <c r="Q156" s="585"/>
      <c r="R156" s="585"/>
      <c r="S156" s="585"/>
      <c r="T156" s="585"/>
      <c r="U156" s="582"/>
      <c r="V156" s="582"/>
      <c r="W156" s="595"/>
      <c r="X156" s="595"/>
      <c r="Y156" s="595"/>
      <c r="Z156" s="595"/>
      <c r="AA156" s="595"/>
      <c r="AB156" s="587" t="s">
        <v>1213</v>
      </c>
      <c r="AC156" s="587"/>
      <c r="AD156" s="596"/>
      <c r="AE156" s="586"/>
      <c r="AF156" s="586"/>
      <c r="AG156" s="586"/>
      <c r="AH156" s="586"/>
      <c r="AI156" s="587" t="s">
        <v>1213</v>
      </c>
      <c r="AM156" s="475"/>
      <c r="AN156" s="475"/>
      <c r="AO156" s="475"/>
      <c r="AP156" s="475"/>
      <c r="AQ156" s="475"/>
      <c r="AR156" s="475"/>
      <c r="AS156" s="475"/>
      <c r="AT156" s="475"/>
      <c r="AU156" s="475"/>
      <c r="AV156" s="475"/>
      <c r="AW156" s="475"/>
      <c r="AX156" s="475"/>
      <c r="AY156" s="475"/>
      <c r="AZ156" s="475"/>
      <c r="BA156" s="475"/>
      <c r="BB156" s="475"/>
      <c r="BC156" s="475"/>
      <c r="BD156" s="475"/>
      <c r="BG156" s="476"/>
      <c r="BH156" s="476"/>
      <c r="BI156" s="476"/>
      <c r="BJ156" s="476"/>
      <c r="BK156" s="476"/>
      <c r="BL156" s="476"/>
      <c r="BN156" s="471"/>
      <c r="BO156" s="471"/>
      <c r="BP156" s="471"/>
      <c r="BQ156" s="471"/>
      <c r="BR156" s="471"/>
      <c r="BS156" s="471"/>
      <c r="BT156" s="471"/>
    </row>
    <row r="157" spans="1:72" ht="15" customHeight="1" hidden="1">
      <c r="A157" s="50"/>
      <c r="B157" s="50"/>
      <c r="C157" s="224" t="s">
        <v>1232</v>
      </c>
      <c r="D157" s="50"/>
      <c r="E157" s="50"/>
      <c r="F157" s="50"/>
      <c r="G157" s="50"/>
      <c r="H157" s="50"/>
      <c r="I157" s="50"/>
      <c r="J157" s="50"/>
      <c r="K157" s="50"/>
      <c r="L157" s="50"/>
      <c r="M157" s="50"/>
      <c r="N157" s="50"/>
      <c r="O157" s="50"/>
      <c r="P157" s="50"/>
      <c r="Q157" s="50"/>
      <c r="R157" s="50"/>
      <c r="S157" s="50"/>
      <c r="T157" s="50"/>
      <c r="U157" s="582"/>
      <c r="V157" s="582"/>
      <c r="W157" s="1208">
        <f>SUM(W159:AB159)</f>
        <v>0</v>
      </c>
      <c r="X157" s="1208"/>
      <c r="Y157" s="1208"/>
      <c r="Z157" s="1208"/>
      <c r="AA157" s="1208"/>
      <c r="AB157" s="1208"/>
      <c r="AC157" s="574"/>
      <c r="AD157" s="1208">
        <f>SUM(AD159:AI159)</f>
        <v>0</v>
      </c>
      <c r="AE157" s="1208"/>
      <c r="AF157" s="1208"/>
      <c r="AG157" s="1208"/>
      <c r="AH157" s="1208"/>
      <c r="AI157" s="1208"/>
      <c r="AM157" s="475"/>
      <c r="AN157" s="475"/>
      <c r="AO157" s="475"/>
      <c r="AP157" s="475"/>
      <c r="AQ157" s="475"/>
      <c r="AR157" s="475"/>
      <c r="AS157" s="475"/>
      <c r="AT157" s="475"/>
      <c r="AU157" s="475"/>
      <c r="AV157" s="475"/>
      <c r="AW157" s="475"/>
      <c r="AX157" s="475"/>
      <c r="AY157" s="475"/>
      <c r="AZ157" s="475"/>
      <c r="BA157" s="475"/>
      <c r="BB157" s="475"/>
      <c r="BC157" s="475"/>
      <c r="BD157" s="475"/>
      <c r="BG157" s="476"/>
      <c r="BH157" s="476"/>
      <c r="BI157" s="476"/>
      <c r="BJ157" s="476"/>
      <c r="BK157" s="476"/>
      <c r="BL157" s="476"/>
      <c r="BN157" s="471"/>
      <c r="BO157" s="471"/>
      <c r="BP157" s="471"/>
      <c r="BQ157" s="471"/>
      <c r="BR157" s="471"/>
      <c r="BS157" s="471"/>
      <c r="BT157" s="471"/>
    </row>
    <row r="158" spans="1:72" ht="15" customHeight="1" hidden="1">
      <c r="A158" s="50"/>
      <c r="B158" s="50"/>
      <c r="C158" s="224" t="s">
        <v>1362</v>
      </c>
      <c r="D158" s="50"/>
      <c r="E158" s="50"/>
      <c r="F158" s="50"/>
      <c r="G158" s="50"/>
      <c r="H158" s="50"/>
      <c r="I158" s="50"/>
      <c r="J158" s="50"/>
      <c r="K158" s="50"/>
      <c r="L158" s="50"/>
      <c r="M158" s="50"/>
      <c r="N158" s="50"/>
      <c r="O158" s="50"/>
      <c r="P158" s="50"/>
      <c r="Q158" s="50"/>
      <c r="R158" s="50"/>
      <c r="S158" s="50"/>
      <c r="T158" s="50"/>
      <c r="U158" s="582"/>
      <c r="V158" s="582"/>
      <c r="W158" s="574"/>
      <c r="X158" s="574"/>
      <c r="Y158" s="574"/>
      <c r="Z158" s="574"/>
      <c r="AA158" s="574"/>
      <c r="AB158" s="574"/>
      <c r="AC158" s="574"/>
      <c r="AD158" s="573"/>
      <c r="AE158" s="573"/>
      <c r="AF158" s="573"/>
      <c r="AG158" s="573"/>
      <c r="AH158" s="573"/>
      <c r="AI158" s="573"/>
      <c r="AM158" s="475"/>
      <c r="AN158" s="475"/>
      <c r="AO158" s="475"/>
      <c r="AP158" s="475"/>
      <c r="AQ158" s="475"/>
      <c r="AR158" s="475"/>
      <c r="AS158" s="475"/>
      <c r="AT158" s="475"/>
      <c r="AU158" s="475"/>
      <c r="AV158" s="475"/>
      <c r="AW158" s="475"/>
      <c r="AX158" s="475"/>
      <c r="AY158" s="475"/>
      <c r="AZ158" s="475"/>
      <c r="BA158" s="475"/>
      <c r="BB158" s="475"/>
      <c r="BC158" s="475"/>
      <c r="BD158" s="475"/>
      <c r="BG158" s="476"/>
      <c r="BH158" s="476"/>
      <c r="BI158" s="476"/>
      <c r="BJ158" s="476"/>
      <c r="BK158" s="476"/>
      <c r="BL158" s="476"/>
      <c r="BN158" s="471"/>
      <c r="BO158" s="471"/>
      <c r="BP158" s="471"/>
      <c r="BQ158" s="471"/>
      <c r="BR158" s="471"/>
      <c r="BS158" s="471"/>
      <c r="BT158" s="471"/>
    </row>
    <row r="159" spans="1:72" ht="15" customHeight="1" hidden="1">
      <c r="A159" s="50"/>
      <c r="B159" s="50"/>
      <c r="C159" s="590" t="s">
        <v>1363</v>
      </c>
      <c r="D159" s="582"/>
      <c r="E159" s="582"/>
      <c r="F159" s="582"/>
      <c r="G159" s="582"/>
      <c r="H159" s="582"/>
      <c r="I159" s="582"/>
      <c r="J159" s="582"/>
      <c r="K159" s="582"/>
      <c r="L159" s="582"/>
      <c r="M159" s="582"/>
      <c r="N159" s="582"/>
      <c r="O159" s="582"/>
      <c r="P159" s="582"/>
      <c r="Q159" s="582"/>
      <c r="R159" s="582"/>
      <c r="S159" s="582"/>
      <c r="T159" s="582"/>
      <c r="U159" s="582"/>
      <c r="V159" s="582"/>
      <c r="W159" s="1283">
        <f>'[1]Tổng hợp'!F31</f>
        <v>0</v>
      </c>
      <c r="X159" s="1283"/>
      <c r="Y159" s="1283"/>
      <c r="Z159" s="1283"/>
      <c r="AA159" s="1283"/>
      <c r="AB159" s="1283"/>
      <c r="AC159" s="592"/>
      <c r="AD159" s="1283">
        <f>'[1]Tổng hợp'!J31</f>
        <v>0</v>
      </c>
      <c r="AE159" s="1283"/>
      <c r="AF159" s="1283"/>
      <c r="AG159" s="1283"/>
      <c r="AH159" s="1283"/>
      <c r="AI159" s="1283"/>
      <c r="AM159" s="475"/>
      <c r="AN159" s="475"/>
      <c r="AO159" s="475"/>
      <c r="AP159" s="475"/>
      <c r="AQ159" s="475"/>
      <c r="AR159" s="475"/>
      <c r="AS159" s="475"/>
      <c r="AT159" s="475"/>
      <c r="AU159" s="475"/>
      <c r="AV159" s="475"/>
      <c r="AW159" s="475"/>
      <c r="AX159" s="475"/>
      <c r="AY159" s="475"/>
      <c r="AZ159" s="475"/>
      <c r="BA159" s="475"/>
      <c r="BB159" s="475"/>
      <c r="BC159" s="475"/>
      <c r="BD159" s="475"/>
      <c r="BG159" s="476"/>
      <c r="BH159" s="476"/>
      <c r="BI159" s="476"/>
      <c r="BJ159" s="476"/>
      <c r="BK159" s="476"/>
      <c r="BL159" s="476"/>
      <c r="BN159" s="471"/>
      <c r="BO159" s="471"/>
      <c r="BP159" s="471"/>
      <c r="BQ159" s="471"/>
      <c r="BR159" s="471"/>
      <c r="BS159" s="471"/>
      <c r="BT159" s="471"/>
    </row>
    <row r="160" spans="1:72" ht="15" customHeight="1" hidden="1">
      <c r="A160" s="50"/>
      <c r="B160" s="50"/>
      <c r="C160" s="224" t="s">
        <v>825</v>
      </c>
      <c r="D160" s="590"/>
      <c r="E160" s="590"/>
      <c r="F160" s="590"/>
      <c r="G160" s="590"/>
      <c r="H160" s="590"/>
      <c r="I160" s="590"/>
      <c r="J160" s="590"/>
      <c r="K160" s="590"/>
      <c r="L160" s="590"/>
      <c r="M160" s="590"/>
      <c r="N160" s="590"/>
      <c r="O160" s="590"/>
      <c r="P160" s="590"/>
      <c r="Q160" s="590"/>
      <c r="R160" s="590"/>
      <c r="S160" s="590"/>
      <c r="T160" s="590"/>
      <c r="U160" s="582"/>
      <c r="V160" s="582"/>
      <c r="W160" s="1283"/>
      <c r="X160" s="1283"/>
      <c r="Y160" s="1283"/>
      <c r="Z160" s="1283"/>
      <c r="AA160" s="1283"/>
      <c r="AB160" s="1283"/>
      <c r="AC160" s="592"/>
      <c r="AD160" s="1206"/>
      <c r="AE160" s="1206"/>
      <c r="AF160" s="1206"/>
      <c r="AG160" s="1206"/>
      <c r="AH160" s="1206"/>
      <c r="AI160" s="1206"/>
      <c r="AM160" s="475"/>
      <c r="AN160" s="475"/>
      <c r="AO160" s="475"/>
      <c r="AP160" s="475"/>
      <c r="AQ160" s="475"/>
      <c r="AR160" s="475"/>
      <c r="AS160" s="475"/>
      <c r="AT160" s="475"/>
      <c r="AU160" s="475"/>
      <c r="AV160" s="475"/>
      <c r="AW160" s="475"/>
      <c r="AX160" s="475"/>
      <c r="AY160" s="475"/>
      <c r="AZ160" s="475"/>
      <c r="BA160" s="475"/>
      <c r="BB160" s="475"/>
      <c r="BC160" s="475"/>
      <c r="BD160" s="475"/>
      <c r="BG160" s="476"/>
      <c r="BH160" s="476"/>
      <c r="BI160" s="476"/>
      <c r="BJ160" s="476"/>
      <c r="BK160" s="476"/>
      <c r="BL160" s="476"/>
      <c r="BN160" s="471"/>
      <c r="BO160" s="471"/>
      <c r="BP160" s="471"/>
      <c r="BQ160" s="471"/>
      <c r="BR160" s="471"/>
      <c r="BS160" s="471"/>
      <c r="BT160" s="471"/>
    </row>
    <row r="161" spans="1:72" ht="15" customHeight="1" hidden="1">
      <c r="A161" s="50"/>
      <c r="B161" s="50"/>
      <c r="C161" s="224" t="s">
        <v>826</v>
      </c>
      <c r="D161" s="590"/>
      <c r="E161" s="590"/>
      <c r="F161" s="590"/>
      <c r="G161" s="590"/>
      <c r="H161" s="590"/>
      <c r="I161" s="590"/>
      <c r="J161" s="590"/>
      <c r="K161" s="590"/>
      <c r="L161" s="590"/>
      <c r="M161" s="590"/>
      <c r="N161" s="590"/>
      <c r="O161" s="590"/>
      <c r="P161" s="590"/>
      <c r="Q161" s="590"/>
      <c r="R161" s="590"/>
      <c r="S161" s="590"/>
      <c r="T161" s="590"/>
      <c r="U161" s="582"/>
      <c r="V161" s="582"/>
      <c r="W161" s="1283"/>
      <c r="X161" s="1283"/>
      <c r="Y161" s="1283"/>
      <c r="Z161" s="1283"/>
      <c r="AA161" s="1283"/>
      <c r="AB161" s="1283"/>
      <c r="AC161" s="592"/>
      <c r="AD161" s="1206"/>
      <c r="AE161" s="1206"/>
      <c r="AF161" s="1206"/>
      <c r="AG161" s="1206"/>
      <c r="AH161" s="1206"/>
      <c r="AI161" s="1206"/>
      <c r="AM161" s="475"/>
      <c r="AN161" s="475"/>
      <c r="AO161" s="475"/>
      <c r="AP161" s="475"/>
      <c r="AQ161" s="475"/>
      <c r="AR161" s="475"/>
      <c r="AS161" s="475"/>
      <c r="AT161" s="475"/>
      <c r="AU161" s="475"/>
      <c r="AV161" s="475"/>
      <c r="AW161" s="475"/>
      <c r="AX161" s="475"/>
      <c r="AY161" s="475"/>
      <c r="AZ161" s="475"/>
      <c r="BA161" s="475"/>
      <c r="BB161" s="475"/>
      <c r="BC161" s="475"/>
      <c r="BD161" s="475"/>
      <c r="BG161" s="476"/>
      <c r="BH161" s="476"/>
      <c r="BI161" s="476"/>
      <c r="BJ161" s="476"/>
      <c r="BK161" s="476"/>
      <c r="BL161" s="476"/>
      <c r="BN161" s="471"/>
      <c r="BO161" s="471"/>
      <c r="BP161" s="471"/>
      <c r="BQ161" s="471"/>
      <c r="BR161" s="471"/>
      <c r="BS161" s="471"/>
      <c r="BT161" s="471"/>
    </row>
    <row r="162" spans="1:72" ht="15" customHeight="1" hidden="1" thickBot="1">
      <c r="A162" s="50"/>
      <c r="B162" s="50"/>
      <c r="C162" s="582"/>
      <c r="D162" s="50"/>
      <c r="E162" s="50"/>
      <c r="F162" s="50"/>
      <c r="G162" s="50"/>
      <c r="H162" s="50"/>
      <c r="I162" s="50"/>
      <c r="J162" s="50" t="s">
        <v>113</v>
      </c>
      <c r="K162" s="50"/>
      <c r="L162" s="50"/>
      <c r="M162" s="50"/>
      <c r="N162" s="50"/>
      <c r="O162" s="50"/>
      <c r="P162" s="50"/>
      <c r="Q162" s="50"/>
      <c r="R162" s="50"/>
      <c r="S162" s="50"/>
      <c r="T162" s="50"/>
      <c r="U162" s="582"/>
      <c r="V162" s="582"/>
      <c r="W162" s="1205">
        <f>SUM(W157,W160:AB161)</f>
        <v>0</v>
      </c>
      <c r="X162" s="1205"/>
      <c r="Y162" s="1205"/>
      <c r="Z162" s="1205"/>
      <c r="AA162" s="1205"/>
      <c r="AB162" s="1205"/>
      <c r="AC162" s="592"/>
      <c r="AD162" s="1205">
        <f>SUM(AD157,AD160:AI161)</f>
        <v>0</v>
      </c>
      <c r="AE162" s="1205"/>
      <c r="AF162" s="1205"/>
      <c r="AG162" s="1205"/>
      <c r="AH162" s="1205"/>
      <c r="AI162" s="1205"/>
      <c r="AM162" s="475"/>
      <c r="AN162" s="475"/>
      <c r="AO162" s="475"/>
      <c r="AP162" s="475"/>
      <c r="AQ162" s="475"/>
      <c r="AR162" s="475"/>
      <c r="AS162" s="475"/>
      <c r="AT162" s="475"/>
      <c r="AU162" s="475"/>
      <c r="AV162" s="475"/>
      <c r="AW162" s="475"/>
      <c r="AX162" s="475"/>
      <c r="AY162" s="475"/>
      <c r="AZ162" s="475"/>
      <c r="BA162" s="475"/>
      <c r="BB162" s="475"/>
      <c r="BC162" s="475"/>
      <c r="BD162" s="475"/>
      <c r="BG162" s="476"/>
      <c r="BH162" s="476"/>
      <c r="BI162" s="476"/>
      <c r="BJ162" s="476"/>
      <c r="BK162" s="476"/>
      <c r="BL162" s="476"/>
      <c r="BN162" s="471"/>
      <c r="BO162" s="471"/>
      <c r="BP162" s="471"/>
      <c r="BQ162" s="471"/>
      <c r="BR162" s="471"/>
      <c r="BS162" s="471"/>
      <c r="BT162" s="471"/>
    </row>
    <row r="163" spans="1:72" ht="15" customHeight="1" hidden="1" thickTop="1">
      <c r="A163" s="50"/>
      <c r="B163" s="50"/>
      <c r="C163" s="578"/>
      <c r="D163" s="575"/>
      <c r="E163" s="575"/>
      <c r="F163" s="575"/>
      <c r="G163" s="575"/>
      <c r="H163" s="575"/>
      <c r="I163" s="575"/>
      <c r="J163" s="575"/>
      <c r="K163" s="654"/>
      <c r="L163" s="654"/>
      <c r="M163" s="654"/>
      <c r="N163" s="654"/>
      <c r="O163" s="654"/>
      <c r="P163" s="654"/>
      <c r="Q163" s="654"/>
      <c r="R163" s="654"/>
      <c r="S163" s="654"/>
      <c r="T163" s="654"/>
      <c r="U163" s="654"/>
      <c r="V163" s="654"/>
      <c r="W163" s="654"/>
      <c r="X163" s="654"/>
      <c r="Y163" s="654"/>
      <c r="Z163" s="654"/>
      <c r="AA163" s="654"/>
      <c r="AB163" s="654"/>
      <c r="AC163" s="654"/>
      <c r="AD163" s="654"/>
      <c r="AE163" s="655"/>
      <c r="AF163" s="655"/>
      <c r="AG163" s="655"/>
      <c r="AH163" s="655"/>
      <c r="AI163" s="655"/>
      <c r="AM163" s="475"/>
      <c r="AN163" s="475"/>
      <c r="AO163" s="475"/>
      <c r="AP163" s="475"/>
      <c r="AQ163" s="475"/>
      <c r="AR163" s="475"/>
      <c r="AS163" s="475"/>
      <c r="AT163" s="475"/>
      <c r="AU163" s="475"/>
      <c r="AV163" s="475"/>
      <c r="AW163" s="475"/>
      <c r="AX163" s="475"/>
      <c r="AY163" s="475"/>
      <c r="AZ163" s="475"/>
      <c r="BA163" s="475"/>
      <c r="BB163" s="475"/>
      <c r="BC163" s="475"/>
      <c r="BD163" s="475"/>
      <c r="BG163" s="476"/>
      <c r="BH163" s="476"/>
      <c r="BI163" s="476"/>
      <c r="BJ163" s="476"/>
      <c r="BK163" s="476"/>
      <c r="BL163" s="476"/>
      <c r="BN163" s="471"/>
      <c r="BO163" s="471"/>
      <c r="BP163" s="471"/>
      <c r="BQ163" s="471"/>
      <c r="BR163" s="471"/>
      <c r="BS163" s="471"/>
      <c r="BT163" s="471"/>
    </row>
    <row r="164" spans="1:72" ht="3.75" customHeight="1">
      <c r="A164" s="50"/>
      <c r="B164" s="50"/>
      <c r="C164" s="578"/>
      <c r="D164" s="575"/>
      <c r="E164" s="575"/>
      <c r="F164" s="575"/>
      <c r="G164" s="575"/>
      <c r="H164" s="575"/>
      <c r="I164" s="575"/>
      <c r="J164" s="575"/>
      <c r="K164" s="654"/>
      <c r="L164" s="654"/>
      <c r="M164" s="654"/>
      <c r="N164" s="654"/>
      <c r="O164" s="654"/>
      <c r="P164" s="654"/>
      <c r="Q164" s="654"/>
      <c r="R164" s="654"/>
      <c r="S164" s="654"/>
      <c r="T164" s="654"/>
      <c r="U164" s="654"/>
      <c r="V164" s="654"/>
      <c r="W164" s="654"/>
      <c r="X164" s="654"/>
      <c r="Y164" s="654"/>
      <c r="Z164" s="654"/>
      <c r="AA164" s="654"/>
      <c r="AB164" s="654"/>
      <c r="AC164" s="654"/>
      <c r="AD164" s="654"/>
      <c r="AE164" s="655"/>
      <c r="AF164" s="655"/>
      <c r="AG164" s="655"/>
      <c r="AH164" s="655"/>
      <c r="AI164" s="655"/>
      <c r="AM164" s="475"/>
      <c r="AN164" s="475"/>
      <c r="AO164" s="475"/>
      <c r="AP164" s="475"/>
      <c r="AQ164" s="475"/>
      <c r="AR164" s="475"/>
      <c r="AS164" s="475"/>
      <c r="AT164" s="475"/>
      <c r="AU164" s="475"/>
      <c r="AV164" s="475"/>
      <c r="AW164" s="475"/>
      <c r="AX164" s="475"/>
      <c r="AY164" s="475"/>
      <c r="AZ164" s="475"/>
      <c r="BA164" s="475"/>
      <c r="BB164" s="475"/>
      <c r="BC164" s="475"/>
      <c r="BD164" s="475"/>
      <c r="BG164" s="476"/>
      <c r="BH164" s="476"/>
      <c r="BI164" s="476"/>
      <c r="BJ164" s="476"/>
      <c r="BK164" s="476"/>
      <c r="BL164" s="476"/>
      <c r="BN164" s="471"/>
      <c r="BO164" s="471"/>
      <c r="BP164" s="471"/>
      <c r="BQ164" s="471"/>
      <c r="BR164" s="471"/>
      <c r="BS164" s="471"/>
      <c r="BT164" s="471"/>
    </row>
    <row r="165" spans="1:56" ht="15">
      <c r="A165" s="50">
        <v>12</v>
      </c>
      <c r="B165" s="50" t="s">
        <v>1254</v>
      </c>
      <c r="C165" s="142" t="s">
        <v>827</v>
      </c>
      <c r="D165" s="142"/>
      <c r="E165" s="142"/>
      <c r="F165" s="142"/>
      <c r="G165" s="142"/>
      <c r="H165" s="142"/>
      <c r="I165" s="142"/>
      <c r="J165" s="142"/>
      <c r="K165" s="142"/>
      <c r="L165" s="142"/>
      <c r="M165" s="142"/>
      <c r="N165" s="142"/>
      <c r="O165" s="142"/>
      <c r="P165" s="142"/>
      <c r="Q165" s="142"/>
      <c r="R165" s="142"/>
      <c r="S165" s="142"/>
      <c r="T165" s="142"/>
      <c r="U165" s="582"/>
      <c r="V165" s="582"/>
      <c r="W165" s="582"/>
      <c r="X165" s="582"/>
      <c r="Y165" s="582"/>
      <c r="Z165" s="582"/>
      <c r="AA165" s="582"/>
      <c r="AB165" s="582"/>
      <c r="AC165" s="582"/>
      <c r="AD165" s="582"/>
      <c r="AE165" s="582"/>
      <c r="AF165" s="582"/>
      <c r="AG165" s="582"/>
      <c r="AH165" s="582"/>
      <c r="AI165" s="582"/>
      <c r="AK165" s="461">
        <v>10</v>
      </c>
      <c r="AL165" s="461" t="s">
        <v>1254</v>
      </c>
      <c r="AM165" s="462" t="s">
        <v>812</v>
      </c>
      <c r="AN165" s="462"/>
      <c r="AO165" s="462"/>
      <c r="AP165" s="462"/>
      <c r="AQ165" s="462"/>
      <c r="AR165" s="462"/>
      <c r="AS165" s="462"/>
      <c r="AT165" s="462"/>
      <c r="AU165" s="462"/>
      <c r="AV165" s="462"/>
      <c r="AW165" s="462"/>
      <c r="AX165" s="462"/>
      <c r="AY165" s="462"/>
      <c r="AZ165" s="462"/>
      <c r="BA165" s="462"/>
      <c r="BB165" s="462"/>
      <c r="BC165" s="462"/>
      <c r="BD165" s="462"/>
    </row>
    <row r="166" spans="1:72" ht="15" hidden="1">
      <c r="A166" s="50"/>
      <c r="B166" s="50"/>
      <c r="C166" s="567"/>
      <c r="D166" s="567"/>
      <c r="E166" s="567"/>
      <c r="F166" s="567"/>
      <c r="G166" s="567"/>
      <c r="H166" s="567"/>
      <c r="I166" s="567"/>
      <c r="J166" s="567"/>
      <c r="K166" s="567"/>
      <c r="L166" s="567"/>
      <c r="M166" s="567"/>
      <c r="N166" s="567"/>
      <c r="O166" s="567"/>
      <c r="P166" s="567"/>
      <c r="Q166" s="567"/>
      <c r="R166" s="567"/>
      <c r="S166" s="567"/>
      <c r="T166" s="567"/>
      <c r="U166" s="567"/>
      <c r="V166" s="567"/>
      <c r="W166" s="567"/>
      <c r="X166" s="567"/>
      <c r="Y166" s="567"/>
      <c r="Z166" s="567"/>
      <c r="AA166" s="567"/>
      <c r="AB166" s="567"/>
      <c r="AC166" s="582"/>
      <c r="AD166" s="583"/>
      <c r="AE166" s="583"/>
      <c r="AF166" s="583"/>
      <c r="AG166" s="583"/>
      <c r="AH166" s="583"/>
      <c r="AI166" s="584" t="s">
        <v>1034</v>
      </c>
      <c r="AM166" s="477"/>
      <c r="AN166" s="477"/>
      <c r="AO166" s="477"/>
      <c r="AP166" s="477"/>
      <c r="AQ166" s="477"/>
      <c r="AR166" s="477"/>
      <c r="AS166" s="477"/>
      <c r="AT166" s="477"/>
      <c r="AU166" s="477"/>
      <c r="AV166" s="477"/>
      <c r="AW166" s="477"/>
      <c r="AX166" s="477"/>
      <c r="AY166" s="477"/>
      <c r="AZ166" s="477"/>
      <c r="BA166" s="477"/>
      <c r="BB166" s="477"/>
      <c r="BC166" s="477"/>
      <c r="BD166" s="477"/>
      <c r="BE166" s="477"/>
      <c r="BF166" s="477"/>
      <c r="BG166" s="477"/>
      <c r="BH166" s="477"/>
      <c r="BI166" s="477"/>
      <c r="BJ166" s="477"/>
      <c r="BK166" s="477"/>
      <c r="BL166" s="477"/>
      <c r="BN166" s="469"/>
      <c r="BO166" s="469"/>
      <c r="BP166" s="469"/>
      <c r="BQ166" s="469"/>
      <c r="BR166" s="469"/>
      <c r="BS166" s="469"/>
      <c r="BT166" s="469"/>
    </row>
    <row r="167" spans="1:72" ht="15" hidden="1">
      <c r="A167" s="50"/>
      <c r="B167" s="50"/>
      <c r="C167" s="567"/>
      <c r="D167" s="567"/>
      <c r="E167" s="567"/>
      <c r="F167" s="567"/>
      <c r="G167" s="567"/>
      <c r="H167" s="567"/>
      <c r="I167" s="567"/>
      <c r="J167" s="567"/>
      <c r="K167" s="567"/>
      <c r="L167" s="567"/>
      <c r="M167" s="567"/>
      <c r="N167" s="567"/>
      <c r="O167" s="567"/>
      <c r="P167" s="567"/>
      <c r="Q167" s="567"/>
      <c r="R167" s="567"/>
      <c r="S167" s="567"/>
      <c r="T167" s="567"/>
      <c r="U167" s="567"/>
      <c r="V167" s="567"/>
      <c r="W167" s="567"/>
      <c r="X167" s="567"/>
      <c r="Y167" s="567"/>
      <c r="Z167" s="567"/>
      <c r="AA167" s="567"/>
      <c r="AB167" s="567"/>
      <c r="AC167" s="582"/>
      <c r="AD167" s="583"/>
      <c r="AE167" s="583"/>
      <c r="AF167" s="583"/>
      <c r="AG167" s="583"/>
      <c r="AH167" s="583"/>
      <c r="AI167" s="583"/>
      <c r="AM167" s="477"/>
      <c r="AN167" s="477"/>
      <c r="AO167" s="477"/>
      <c r="AP167" s="477"/>
      <c r="AQ167" s="477"/>
      <c r="AR167" s="477"/>
      <c r="AS167" s="477"/>
      <c r="AT167" s="477"/>
      <c r="AU167" s="477"/>
      <c r="AV167" s="477"/>
      <c r="AW167" s="477"/>
      <c r="AX167" s="477"/>
      <c r="AY167" s="477"/>
      <c r="AZ167" s="477"/>
      <c r="BA167" s="477"/>
      <c r="BB167" s="477"/>
      <c r="BC167" s="477"/>
      <c r="BD167" s="477"/>
      <c r="BE167" s="477"/>
      <c r="BF167" s="477"/>
      <c r="BG167" s="477"/>
      <c r="BH167" s="477"/>
      <c r="BI167" s="477"/>
      <c r="BJ167" s="477"/>
      <c r="BK167" s="477"/>
      <c r="BL167" s="477"/>
      <c r="BN167" s="469"/>
      <c r="BO167" s="469"/>
      <c r="BP167" s="469"/>
      <c r="BQ167" s="469"/>
      <c r="BR167" s="469"/>
      <c r="BS167" s="469"/>
      <c r="BT167" s="469"/>
    </row>
    <row r="168" spans="1:72" ht="15" hidden="1">
      <c r="A168" s="50"/>
      <c r="B168" s="50"/>
      <c r="C168" s="563"/>
      <c r="D168" s="563"/>
      <c r="E168" s="563"/>
      <c r="F168" s="563"/>
      <c r="G168" s="563"/>
      <c r="H168" s="563"/>
      <c r="I168" s="563"/>
      <c r="J168" s="563"/>
      <c r="K168" s="593"/>
      <c r="L168" s="1232" t="s">
        <v>32</v>
      </c>
      <c r="M168" s="1232"/>
      <c r="N168" s="1232"/>
      <c r="O168" s="1232"/>
      <c r="P168" s="1232"/>
      <c r="Q168" s="1232"/>
      <c r="R168" s="1232" t="s">
        <v>126</v>
      </c>
      <c r="S168" s="1232"/>
      <c r="T168" s="1232"/>
      <c r="U168" s="1232"/>
      <c r="V168" s="1232"/>
      <c r="W168" s="1232"/>
      <c r="X168" s="1232" t="s">
        <v>125</v>
      </c>
      <c r="Y168" s="1232"/>
      <c r="Z168" s="1232"/>
      <c r="AA168" s="1232"/>
      <c r="AB168" s="1232"/>
      <c r="AC168" s="1232"/>
      <c r="AD168" s="1227" t="s">
        <v>32</v>
      </c>
      <c r="AE168" s="1227"/>
      <c r="AF168" s="1227"/>
      <c r="AG168" s="1227"/>
      <c r="AH168" s="1227"/>
      <c r="AI168" s="1227"/>
      <c r="AJ168" s="485"/>
      <c r="AM168" s="486" t="s">
        <v>615</v>
      </c>
      <c r="AN168" s="486"/>
      <c r="AO168" s="486"/>
      <c r="AP168" s="486"/>
      <c r="AQ168" s="486"/>
      <c r="AR168" s="486"/>
      <c r="AS168" s="486"/>
      <c r="AT168" s="486"/>
      <c r="AU168" s="487"/>
      <c r="AV168" s="1329" t="s">
        <v>496</v>
      </c>
      <c r="AW168" s="1329"/>
      <c r="AX168" s="1329"/>
      <c r="AY168" s="1329"/>
      <c r="AZ168" s="1329"/>
      <c r="BA168" s="1329"/>
      <c r="BB168" s="1329" t="s">
        <v>872</v>
      </c>
      <c r="BC168" s="1329"/>
      <c r="BD168" s="1329"/>
      <c r="BE168" s="1329"/>
      <c r="BF168" s="1329"/>
      <c r="BG168" s="1329"/>
      <c r="BH168" s="1329" t="s">
        <v>813</v>
      </c>
      <c r="BI168" s="1329"/>
      <c r="BJ168" s="1329"/>
      <c r="BK168" s="1329"/>
      <c r="BL168" s="1329"/>
      <c r="BM168" s="1329"/>
      <c r="BN168" s="1330" t="s">
        <v>497</v>
      </c>
      <c r="BO168" s="1330"/>
      <c r="BP168" s="1330"/>
      <c r="BQ168" s="1330"/>
      <c r="BR168" s="1330"/>
      <c r="BS168" s="1330"/>
      <c r="BT168" s="492"/>
    </row>
    <row r="169" spans="1:72" ht="15" hidden="1">
      <c r="A169" s="50"/>
      <c r="B169" s="50"/>
      <c r="C169" s="564"/>
      <c r="D169" s="563"/>
      <c r="E169" s="563"/>
      <c r="F169" s="563"/>
      <c r="G169" s="563"/>
      <c r="H169" s="563"/>
      <c r="I169" s="563"/>
      <c r="J169" s="563"/>
      <c r="K169" s="593"/>
      <c r="L169" s="1232" t="s">
        <v>828</v>
      </c>
      <c r="M169" s="1232"/>
      <c r="N169" s="1232"/>
      <c r="O169" s="1232"/>
      <c r="P169" s="1232"/>
      <c r="Q169" s="1232"/>
      <c r="R169" s="1232" t="s">
        <v>829</v>
      </c>
      <c r="S169" s="1232"/>
      <c r="T169" s="1232"/>
      <c r="U169" s="1232"/>
      <c r="V169" s="1232"/>
      <c r="W169" s="1232"/>
      <c r="X169" s="1232" t="s">
        <v>829</v>
      </c>
      <c r="Y169" s="1232"/>
      <c r="Z169" s="1232"/>
      <c r="AA169" s="1232"/>
      <c r="AB169" s="1232"/>
      <c r="AC169" s="1232"/>
      <c r="AD169" s="1227" t="s">
        <v>830</v>
      </c>
      <c r="AE169" s="1227"/>
      <c r="AF169" s="1227"/>
      <c r="AG169" s="1227"/>
      <c r="AH169" s="1227"/>
      <c r="AI169" s="1227"/>
      <c r="AJ169" s="485"/>
      <c r="AM169" s="489"/>
      <c r="AN169" s="490"/>
      <c r="AO169" s="490"/>
      <c r="AP169" s="490"/>
      <c r="AQ169" s="490"/>
      <c r="AR169" s="490"/>
      <c r="AS169" s="490"/>
      <c r="AT169" s="490"/>
      <c r="AU169" s="491"/>
      <c r="AV169" s="1332" t="s">
        <v>814</v>
      </c>
      <c r="AW169" s="1332"/>
      <c r="AX169" s="1332"/>
      <c r="AY169" s="1332"/>
      <c r="AZ169" s="1332"/>
      <c r="BA169" s="1332"/>
      <c r="BB169" s="1332"/>
      <c r="BC169" s="1332"/>
      <c r="BD169" s="1332"/>
      <c r="BE169" s="1332"/>
      <c r="BF169" s="1332"/>
      <c r="BG169" s="1332"/>
      <c r="BH169" s="1332"/>
      <c r="BI169" s="1332"/>
      <c r="BJ169" s="1332"/>
      <c r="BK169" s="1332"/>
      <c r="BL169" s="1332"/>
      <c r="BM169" s="1332"/>
      <c r="BN169" s="1333" t="s">
        <v>814</v>
      </c>
      <c r="BO169" s="1333"/>
      <c r="BP169" s="1333"/>
      <c r="BQ169" s="1333"/>
      <c r="BR169" s="1333"/>
      <c r="BS169" s="1333"/>
      <c r="BT169" s="492"/>
    </row>
    <row r="170" spans="1:72" ht="15" hidden="1">
      <c r="A170" s="50"/>
      <c r="B170" s="50"/>
      <c r="C170" s="565" t="s">
        <v>1224</v>
      </c>
      <c r="D170" s="563"/>
      <c r="E170" s="563"/>
      <c r="F170" s="563"/>
      <c r="G170" s="563"/>
      <c r="H170" s="563"/>
      <c r="I170" s="563"/>
      <c r="J170" s="563"/>
      <c r="K170" s="566"/>
      <c r="L170" s="1251">
        <f>SUM(L171:Q174)</f>
        <v>0</v>
      </c>
      <c r="M170" s="1251"/>
      <c r="N170" s="1251"/>
      <c r="O170" s="1251"/>
      <c r="P170" s="1251"/>
      <c r="Q170" s="1251"/>
      <c r="R170" s="1251">
        <f>SUM(R171:W174)</f>
        <v>0</v>
      </c>
      <c r="S170" s="1251"/>
      <c r="T170" s="1251"/>
      <c r="U170" s="1251"/>
      <c r="V170" s="1251"/>
      <c r="W170" s="1251"/>
      <c r="X170" s="1251">
        <f>SUM(X171:AC174)</f>
        <v>0</v>
      </c>
      <c r="Y170" s="1251"/>
      <c r="Z170" s="1251"/>
      <c r="AA170" s="1251"/>
      <c r="AB170" s="1251"/>
      <c r="AC170" s="1251"/>
      <c r="AD170" s="1251">
        <f>SUM(AD171:AI174)</f>
        <v>0</v>
      </c>
      <c r="AE170" s="1251"/>
      <c r="AF170" s="1251"/>
      <c r="AG170" s="1251"/>
      <c r="AH170" s="1251"/>
      <c r="AI170" s="1251"/>
      <c r="AJ170" s="485"/>
      <c r="AM170" s="493" t="e">
        <f>#REF!</f>
        <v>#REF!</v>
      </c>
      <c r="AN170" s="494"/>
      <c r="AO170" s="494"/>
      <c r="AP170" s="494"/>
      <c r="AQ170" s="494"/>
      <c r="AR170" s="494"/>
      <c r="AS170" s="494"/>
      <c r="AT170" s="494"/>
      <c r="AU170" s="495"/>
      <c r="AV170" s="1334"/>
      <c r="AW170" s="1334"/>
      <c r="AX170" s="1334"/>
      <c r="AY170" s="1334"/>
      <c r="AZ170" s="1334"/>
      <c r="BA170" s="1334"/>
      <c r="BB170" s="1334"/>
      <c r="BC170" s="1334"/>
      <c r="BD170" s="1334"/>
      <c r="BE170" s="1334"/>
      <c r="BF170" s="1334"/>
      <c r="BG170" s="1334"/>
      <c r="BH170" s="1334"/>
      <c r="BI170" s="1334"/>
      <c r="BJ170" s="1334"/>
      <c r="BK170" s="1334"/>
      <c r="BL170" s="1334"/>
      <c r="BM170" s="1334"/>
      <c r="BN170" s="1335"/>
      <c r="BO170" s="1335"/>
      <c r="BP170" s="1335"/>
      <c r="BQ170" s="1335"/>
      <c r="BR170" s="1335"/>
      <c r="BS170" s="1335"/>
      <c r="BT170" s="485"/>
    </row>
    <row r="171" spans="1:72" ht="15" hidden="1">
      <c r="A171" s="50"/>
      <c r="B171" s="50"/>
      <c r="C171" s="570" t="s">
        <v>255</v>
      </c>
      <c r="D171" s="563"/>
      <c r="E171" s="563"/>
      <c r="F171" s="563"/>
      <c r="G171" s="563"/>
      <c r="H171" s="563"/>
      <c r="I171" s="563"/>
      <c r="J171" s="563"/>
      <c r="K171" s="594"/>
      <c r="L171" s="1226"/>
      <c r="M171" s="1226"/>
      <c r="N171" s="1226"/>
      <c r="O171" s="1226"/>
      <c r="P171" s="1226"/>
      <c r="Q171" s="1226"/>
      <c r="R171" s="1226"/>
      <c r="S171" s="1226"/>
      <c r="T171" s="1226"/>
      <c r="U171" s="1226"/>
      <c r="V171" s="1226"/>
      <c r="W171" s="1226"/>
      <c r="X171" s="1226"/>
      <c r="Y171" s="1226"/>
      <c r="Z171" s="1226"/>
      <c r="AA171" s="1226"/>
      <c r="AB171" s="1226"/>
      <c r="AC171" s="1226"/>
      <c r="AD171" s="1252">
        <f>L171+R171-X171</f>
        <v>0</v>
      </c>
      <c r="AE171" s="1252"/>
      <c r="AF171" s="1252"/>
      <c r="AG171" s="1252"/>
      <c r="AH171" s="1252"/>
      <c r="AI171" s="1252"/>
      <c r="AJ171" s="485"/>
      <c r="AM171" s="496" t="s">
        <v>815</v>
      </c>
      <c r="AN171" s="477"/>
      <c r="AO171" s="477"/>
      <c r="AP171" s="477"/>
      <c r="AQ171" s="477"/>
      <c r="AR171" s="477"/>
      <c r="AS171" s="477"/>
      <c r="AT171" s="477"/>
      <c r="AU171" s="502"/>
      <c r="AV171" s="1336"/>
      <c r="AW171" s="1336"/>
      <c r="AX171" s="1336"/>
      <c r="AY171" s="1336"/>
      <c r="AZ171" s="1336"/>
      <c r="BA171" s="1336"/>
      <c r="BB171" s="1336"/>
      <c r="BC171" s="1336"/>
      <c r="BD171" s="1336"/>
      <c r="BE171" s="1336"/>
      <c r="BF171" s="1336"/>
      <c r="BG171" s="1336"/>
      <c r="BH171" s="1336"/>
      <c r="BI171" s="1336"/>
      <c r="BJ171" s="1336"/>
      <c r="BK171" s="1336"/>
      <c r="BL171" s="1336"/>
      <c r="BM171" s="1336"/>
      <c r="BN171" s="1337">
        <f>AV171+BB171-BH171</f>
        <v>0</v>
      </c>
      <c r="BO171" s="1338"/>
      <c r="BP171" s="1338"/>
      <c r="BQ171" s="1338"/>
      <c r="BR171" s="1338"/>
      <c r="BS171" s="1338"/>
      <c r="BT171" s="464"/>
    </row>
    <row r="172" spans="1:72" ht="15" hidden="1">
      <c r="A172" s="50"/>
      <c r="B172" s="50"/>
      <c r="C172" s="570" t="s">
        <v>256</v>
      </c>
      <c r="D172" s="563"/>
      <c r="E172" s="563"/>
      <c r="F172" s="563"/>
      <c r="G172" s="563"/>
      <c r="H172" s="563"/>
      <c r="I172" s="563"/>
      <c r="J172" s="563"/>
      <c r="K172" s="594"/>
      <c r="L172" s="1226"/>
      <c r="M172" s="1226"/>
      <c r="N172" s="1226"/>
      <c r="O172" s="1226"/>
      <c r="P172" s="1226"/>
      <c r="Q172" s="1226"/>
      <c r="R172" s="1226"/>
      <c r="S172" s="1226"/>
      <c r="T172" s="1226"/>
      <c r="U172" s="1226"/>
      <c r="V172" s="1226"/>
      <c r="W172" s="1226"/>
      <c r="X172" s="1226"/>
      <c r="Y172" s="1226"/>
      <c r="Z172" s="1226"/>
      <c r="AA172" s="1226"/>
      <c r="AB172" s="1226"/>
      <c r="AC172" s="1226"/>
      <c r="AD172" s="1252">
        <f>L172+R172-X172</f>
        <v>0</v>
      </c>
      <c r="AE172" s="1252"/>
      <c r="AF172" s="1252"/>
      <c r="AG172" s="1252"/>
      <c r="AH172" s="1252"/>
      <c r="AI172" s="1252"/>
      <c r="AJ172" s="485"/>
      <c r="AM172" s="496" t="s">
        <v>807</v>
      </c>
      <c r="AN172" s="477"/>
      <c r="AO172" s="477"/>
      <c r="AP172" s="477"/>
      <c r="AQ172" s="477"/>
      <c r="AR172" s="477"/>
      <c r="AS172" s="477"/>
      <c r="AT172" s="477"/>
      <c r="AU172" s="497"/>
      <c r="AV172" s="1339"/>
      <c r="AW172" s="1339"/>
      <c r="AX172" s="1339"/>
      <c r="AY172" s="1339"/>
      <c r="AZ172" s="1339"/>
      <c r="BA172" s="1339"/>
      <c r="BB172" s="1339"/>
      <c r="BC172" s="1339"/>
      <c r="BD172" s="1339"/>
      <c r="BE172" s="1339"/>
      <c r="BF172" s="1339"/>
      <c r="BG172" s="1339"/>
      <c r="BH172" s="1339"/>
      <c r="BI172" s="1339"/>
      <c r="BJ172" s="1339"/>
      <c r="BK172" s="1339"/>
      <c r="BL172" s="1339"/>
      <c r="BM172" s="1339"/>
      <c r="BN172" s="1337">
        <f>AV172+BB172-BH172</f>
        <v>0</v>
      </c>
      <c r="BO172" s="1338"/>
      <c r="BP172" s="1338"/>
      <c r="BQ172" s="1338"/>
      <c r="BR172" s="1338"/>
      <c r="BS172" s="1338"/>
      <c r="BT172" s="464"/>
    </row>
    <row r="173" spans="1:72" ht="15" hidden="1">
      <c r="A173" s="50"/>
      <c r="B173" s="50"/>
      <c r="C173" s="570" t="s">
        <v>257</v>
      </c>
      <c r="D173" s="563"/>
      <c r="E173" s="563"/>
      <c r="F173" s="563"/>
      <c r="G173" s="563"/>
      <c r="H173" s="563"/>
      <c r="I173" s="563"/>
      <c r="J173" s="563"/>
      <c r="K173" s="594"/>
      <c r="L173" s="1226"/>
      <c r="M173" s="1226"/>
      <c r="N173" s="1226"/>
      <c r="O173" s="1226"/>
      <c r="P173" s="1226"/>
      <c r="Q173" s="1226"/>
      <c r="R173" s="1226"/>
      <c r="S173" s="1226"/>
      <c r="T173" s="1226"/>
      <c r="U173" s="1226"/>
      <c r="V173" s="1226"/>
      <c r="W173" s="1226"/>
      <c r="X173" s="1226"/>
      <c r="Y173" s="1226"/>
      <c r="Z173" s="1226"/>
      <c r="AA173" s="1226"/>
      <c r="AB173" s="1226"/>
      <c r="AC173" s="1226"/>
      <c r="AD173" s="1252">
        <f>L173+R173-X173</f>
        <v>0</v>
      </c>
      <c r="AE173" s="1252"/>
      <c r="AF173" s="1252"/>
      <c r="AG173" s="1252"/>
      <c r="AH173" s="1252"/>
      <c r="AI173" s="1252"/>
      <c r="AJ173" s="485"/>
      <c r="AM173" s="496" t="s">
        <v>816</v>
      </c>
      <c r="AN173" s="477"/>
      <c r="AO173" s="477"/>
      <c r="AP173" s="477"/>
      <c r="AQ173" s="477"/>
      <c r="AR173" s="477"/>
      <c r="AS173" s="477"/>
      <c r="AT173" s="477"/>
      <c r="AU173" s="497"/>
      <c r="AV173" s="1339"/>
      <c r="AW173" s="1339"/>
      <c r="AX173" s="1339"/>
      <c r="AY173" s="1339"/>
      <c r="AZ173" s="1339"/>
      <c r="BA173" s="1339"/>
      <c r="BB173" s="1339"/>
      <c r="BC173" s="1339"/>
      <c r="BD173" s="1339"/>
      <c r="BE173" s="1339"/>
      <c r="BF173" s="1339"/>
      <c r="BG173" s="1339"/>
      <c r="BH173" s="1339"/>
      <c r="BI173" s="1339"/>
      <c r="BJ173" s="1339"/>
      <c r="BK173" s="1339"/>
      <c r="BL173" s="1339"/>
      <c r="BM173" s="1339"/>
      <c r="BN173" s="1337">
        <f>AV173+BB173-BH173</f>
        <v>0</v>
      </c>
      <c r="BO173" s="1338"/>
      <c r="BP173" s="1338"/>
      <c r="BQ173" s="1338"/>
      <c r="BR173" s="1338"/>
      <c r="BS173" s="1338"/>
      <c r="BT173" s="464"/>
    </row>
    <row r="174" spans="1:72" ht="15" hidden="1">
      <c r="A174" s="50"/>
      <c r="B174" s="50"/>
      <c r="C174" s="570" t="s">
        <v>831</v>
      </c>
      <c r="D174" s="563"/>
      <c r="E174" s="563"/>
      <c r="F174" s="563"/>
      <c r="G174" s="563"/>
      <c r="H174" s="563"/>
      <c r="I174" s="563"/>
      <c r="J174" s="563"/>
      <c r="K174" s="594"/>
      <c r="L174" s="1226"/>
      <c r="M174" s="1226"/>
      <c r="N174" s="1226"/>
      <c r="O174" s="1226"/>
      <c r="P174" s="1226"/>
      <c r="Q174" s="1226"/>
      <c r="R174" s="1226"/>
      <c r="S174" s="1226"/>
      <c r="T174" s="1226"/>
      <c r="U174" s="1226"/>
      <c r="V174" s="1226"/>
      <c r="W174" s="1226"/>
      <c r="X174" s="1226"/>
      <c r="Y174" s="1226"/>
      <c r="Z174" s="1226"/>
      <c r="AA174" s="1226"/>
      <c r="AB174" s="1226"/>
      <c r="AC174" s="1226"/>
      <c r="AD174" s="1252">
        <f>L174+R174-X174</f>
        <v>0</v>
      </c>
      <c r="AE174" s="1252"/>
      <c r="AF174" s="1252"/>
      <c r="AG174" s="1252"/>
      <c r="AH174" s="1252"/>
      <c r="AI174" s="1252"/>
      <c r="AJ174" s="485"/>
      <c r="AM174" s="496"/>
      <c r="AN174" s="477"/>
      <c r="AO174" s="477"/>
      <c r="AP174" s="477"/>
      <c r="AQ174" s="477"/>
      <c r="AR174" s="477"/>
      <c r="AS174" s="477"/>
      <c r="AT174" s="477"/>
      <c r="AU174" s="497"/>
      <c r="AV174" s="497"/>
      <c r="AW174" s="497"/>
      <c r="AX174" s="497"/>
      <c r="AY174" s="497"/>
      <c r="AZ174" s="497"/>
      <c r="BA174" s="497"/>
      <c r="BB174" s="497"/>
      <c r="BC174" s="497"/>
      <c r="BD174" s="497"/>
      <c r="BE174" s="497"/>
      <c r="BF174" s="497"/>
      <c r="BG174" s="497"/>
      <c r="BH174" s="497"/>
      <c r="BI174" s="497"/>
      <c r="BJ174" s="497"/>
      <c r="BK174" s="497"/>
      <c r="BL174" s="497"/>
      <c r="BM174" s="497"/>
      <c r="BN174" s="504"/>
      <c r="BO174" s="464"/>
      <c r="BP174" s="464"/>
      <c r="BQ174" s="464"/>
      <c r="BR174" s="464"/>
      <c r="BS174" s="464"/>
      <c r="BT174" s="464"/>
    </row>
    <row r="175" spans="1:72" ht="15" hidden="1">
      <c r="A175" s="50"/>
      <c r="B175" s="50"/>
      <c r="C175" s="565" t="s">
        <v>1226</v>
      </c>
      <c r="D175" s="563"/>
      <c r="E175" s="563"/>
      <c r="F175" s="563"/>
      <c r="G175" s="563"/>
      <c r="H175" s="563"/>
      <c r="I175" s="563"/>
      <c r="J175" s="563"/>
      <c r="K175" s="566"/>
      <c r="L175" s="1251">
        <f>SUM(L176:Q179)</f>
        <v>0</v>
      </c>
      <c r="M175" s="1251"/>
      <c r="N175" s="1251"/>
      <c r="O175" s="1251"/>
      <c r="P175" s="1251"/>
      <c r="Q175" s="1251"/>
      <c r="R175" s="1251">
        <f>SUM(R176:W179)</f>
        <v>0</v>
      </c>
      <c r="S175" s="1251"/>
      <c r="T175" s="1251"/>
      <c r="U175" s="1251"/>
      <c r="V175" s="1251"/>
      <c r="W175" s="1251"/>
      <c r="X175" s="1251">
        <f>SUM(X176:AC179)</f>
        <v>0</v>
      </c>
      <c r="Y175" s="1251"/>
      <c r="Z175" s="1251"/>
      <c r="AA175" s="1251"/>
      <c r="AB175" s="1251"/>
      <c r="AC175" s="1251"/>
      <c r="AD175" s="1251">
        <f>SUM(AD176:AI179)</f>
        <v>0</v>
      </c>
      <c r="AE175" s="1251"/>
      <c r="AF175" s="1251"/>
      <c r="AG175" s="1251"/>
      <c r="AH175" s="1251"/>
      <c r="AI175" s="1251"/>
      <c r="AJ175" s="485"/>
      <c r="AM175" s="493" t="e">
        <f>#REF!</f>
        <v>#REF!</v>
      </c>
      <c r="AN175" s="494"/>
      <c r="AO175" s="494"/>
      <c r="AP175" s="494"/>
      <c r="AQ175" s="494"/>
      <c r="AR175" s="494"/>
      <c r="AS175" s="494"/>
      <c r="AT175" s="494"/>
      <c r="AU175" s="495"/>
      <c r="AV175" s="1334"/>
      <c r="AW175" s="1334"/>
      <c r="AX175" s="1334"/>
      <c r="AY175" s="1334"/>
      <c r="AZ175" s="1334"/>
      <c r="BA175" s="1334"/>
      <c r="BB175" s="1334"/>
      <c r="BC175" s="1334"/>
      <c r="BD175" s="1334"/>
      <c r="BE175" s="1334"/>
      <c r="BF175" s="1334"/>
      <c r="BG175" s="1334"/>
      <c r="BH175" s="1334"/>
      <c r="BI175" s="1334"/>
      <c r="BJ175" s="1334"/>
      <c r="BK175" s="1334"/>
      <c r="BL175" s="1334"/>
      <c r="BM175" s="1334"/>
      <c r="BN175" s="1335"/>
      <c r="BO175" s="1335"/>
      <c r="BP175" s="1335"/>
      <c r="BQ175" s="1335"/>
      <c r="BR175" s="1335"/>
      <c r="BS175" s="1335"/>
      <c r="BT175" s="485"/>
    </row>
    <row r="176" spans="1:72" ht="15" hidden="1">
      <c r="A176" s="50"/>
      <c r="B176" s="50"/>
      <c r="C176" s="570" t="s">
        <v>255</v>
      </c>
      <c r="D176" s="563"/>
      <c r="E176" s="563"/>
      <c r="F176" s="563"/>
      <c r="G176" s="563"/>
      <c r="H176" s="563"/>
      <c r="I176" s="563"/>
      <c r="J176" s="563"/>
      <c r="K176" s="594"/>
      <c r="L176" s="1226"/>
      <c r="M176" s="1226"/>
      <c r="N176" s="1226"/>
      <c r="O176" s="1226"/>
      <c r="P176" s="1226"/>
      <c r="Q176" s="1226"/>
      <c r="R176" s="1226"/>
      <c r="S176" s="1226"/>
      <c r="T176" s="1226"/>
      <c r="U176" s="1226"/>
      <c r="V176" s="1226"/>
      <c r="W176" s="1226"/>
      <c r="X176" s="1226"/>
      <c r="Y176" s="1226"/>
      <c r="Z176" s="1226"/>
      <c r="AA176" s="1226"/>
      <c r="AB176" s="1226"/>
      <c r="AC176" s="1226"/>
      <c r="AD176" s="1252">
        <f>L176+R176-X176</f>
        <v>0</v>
      </c>
      <c r="AE176" s="1252"/>
      <c r="AF176" s="1252"/>
      <c r="AG176" s="1252"/>
      <c r="AH176" s="1252"/>
      <c r="AI176" s="1252"/>
      <c r="AJ176" s="485"/>
      <c r="AM176" s="496" t="str">
        <f>AM171</f>
        <v>Land use right</v>
      </c>
      <c r="AN176" s="477"/>
      <c r="AO176" s="477"/>
      <c r="AP176" s="477"/>
      <c r="AQ176" s="477"/>
      <c r="AR176" s="477"/>
      <c r="AS176" s="477"/>
      <c r="AT176" s="477"/>
      <c r="AU176" s="497"/>
      <c r="AV176" s="1336"/>
      <c r="AW176" s="1336"/>
      <c r="AX176" s="1336"/>
      <c r="AY176" s="1336"/>
      <c r="AZ176" s="1336"/>
      <c r="BA176" s="1336"/>
      <c r="BB176" s="1339"/>
      <c r="BC176" s="1339"/>
      <c r="BD176" s="1339"/>
      <c r="BE176" s="1339"/>
      <c r="BF176" s="1339"/>
      <c r="BG176" s="1339"/>
      <c r="BH176" s="1339"/>
      <c r="BI176" s="1339"/>
      <c r="BJ176" s="1339"/>
      <c r="BK176" s="1339"/>
      <c r="BL176" s="1339"/>
      <c r="BM176" s="1339"/>
      <c r="BN176" s="1337">
        <f>AV176+BB176-BH176</f>
        <v>0</v>
      </c>
      <c r="BO176" s="1338"/>
      <c r="BP176" s="1338"/>
      <c r="BQ176" s="1338"/>
      <c r="BR176" s="1338"/>
      <c r="BS176" s="1338"/>
      <c r="BT176" s="464"/>
    </row>
    <row r="177" spans="1:72" ht="15" hidden="1">
      <c r="A177" s="50"/>
      <c r="B177" s="50"/>
      <c r="C177" s="570" t="s">
        <v>256</v>
      </c>
      <c r="D177" s="563"/>
      <c r="E177" s="563"/>
      <c r="F177" s="563"/>
      <c r="G177" s="563"/>
      <c r="H177" s="563"/>
      <c r="I177" s="563"/>
      <c r="J177" s="563"/>
      <c r="K177" s="594"/>
      <c r="L177" s="1226"/>
      <c r="M177" s="1226"/>
      <c r="N177" s="1226"/>
      <c r="O177" s="1226"/>
      <c r="P177" s="1226"/>
      <c r="Q177" s="1226"/>
      <c r="R177" s="1226"/>
      <c r="S177" s="1226"/>
      <c r="T177" s="1226"/>
      <c r="U177" s="1226"/>
      <c r="V177" s="1226"/>
      <c r="W177" s="1226"/>
      <c r="X177" s="1226"/>
      <c r="Y177" s="1226"/>
      <c r="Z177" s="1226"/>
      <c r="AA177" s="1226"/>
      <c r="AB177" s="1226"/>
      <c r="AC177" s="1226"/>
      <c r="AD177" s="1252">
        <f>L177+R177-X177</f>
        <v>0</v>
      </c>
      <c r="AE177" s="1252"/>
      <c r="AF177" s="1252"/>
      <c r="AG177" s="1252"/>
      <c r="AH177" s="1252"/>
      <c r="AI177" s="1252"/>
      <c r="AJ177" s="485"/>
      <c r="AM177" s="496" t="str">
        <f>AM172</f>
        <v>Buildings</v>
      </c>
      <c r="AN177" s="477"/>
      <c r="AO177" s="477"/>
      <c r="AP177" s="477"/>
      <c r="AQ177" s="477"/>
      <c r="AR177" s="477"/>
      <c r="AS177" s="477"/>
      <c r="AT177" s="477"/>
      <c r="AU177" s="497"/>
      <c r="AV177" s="1339"/>
      <c r="AW177" s="1339"/>
      <c r="AX177" s="1339"/>
      <c r="AY177" s="1339"/>
      <c r="AZ177" s="1339"/>
      <c r="BA177" s="1339"/>
      <c r="BB177" s="1339"/>
      <c r="BC177" s="1339"/>
      <c r="BD177" s="1339"/>
      <c r="BE177" s="1339"/>
      <c r="BF177" s="1339"/>
      <c r="BG177" s="1339"/>
      <c r="BH177" s="1339"/>
      <c r="BI177" s="1339"/>
      <c r="BJ177" s="1339"/>
      <c r="BK177" s="1339"/>
      <c r="BL177" s="1339"/>
      <c r="BM177" s="1339"/>
      <c r="BN177" s="1337">
        <f>AV177+BB177-BH177</f>
        <v>0</v>
      </c>
      <c r="BO177" s="1338"/>
      <c r="BP177" s="1338"/>
      <c r="BQ177" s="1338"/>
      <c r="BR177" s="1338"/>
      <c r="BS177" s="1338"/>
      <c r="BT177" s="464"/>
    </row>
    <row r="178" spans="1:72" ht="15" hidden="1">
      <c r="A178" s="50"/>
      <c r="B178" s="50"/>
      <c r="C178" s="570" t="s">
        <v>257</v>
      </c>
      <c r="D178" s="563"/>
      <c r="E178" s="563"/>
      <c r="F178" s="563"/>
      <c r="G178" s="563"/>
      <c r="H178" s="563"/>
      <c r="I178" s="563"/>
      <c r="J178" s="563"/>
      <c r="K178" s="594"/>
      <c r="L178" s="1226"/>
      <c r="M178" s="1226"/>
      <c r="N178" s="1226"/>
      <c r="O178" s="1226"/>
      <c r="P178" s="1226"/>
      <c r="Q178" s="1226"/>
      <c r="R178" s="1226"/>
      <c r="S178" s="1226"/>
      <c r="T178" s="1226"/>
      <c r="U178" s="1226"/>
      <c r="V178" s="1226"/>
      <c r="W178" s="1226"/>
      <c r="X178" s="1226"/>
      <c r="Y178" s="1226"/>
      <c r="Z178" s="1226"/>
      <c r="AA178" s="1226"/>
      <c r="AB178" s="1226"/>
      <c r="AC178" s="1226"/>
      <c r="AD178" s="1252">
        <f>L178+R178-X178</f>
        <v>0</v>
      </c>
      <c r="AE178" s="1252"/>
      <c r="AF178" s="1252"/>
      <c r="AG178" s="1252"/>
      <c r="AH178" s="1252"/>
      <c r="AI178" s="1252"/>
      <c r="AJ178" s="485"/>
      <c r="AM178" s="496" t="str">
        <f>AM173</f>
        <v>Buildings and land use right</v>
      </c>
      <c r="AN178" s="477"/>
      <c r="AO178" s="477"/>
      <c r="AP178" s="477"/>
      <c r="AQ178" s="477"/>
      <c r="AR178" s="477"/>
      <c r="AS178" s="477"/>
      <c r="AT178" s="477"/>
      <c r="AU178" s="497"/>
      <c r="AV178" s="1339"/>
      <c r="AW178" s="1339"/>
      <c r="AX178" s="1339"/>
      <c r="AY178" s="1339"/>
      <c r="AZ178" s="1339"/>
      <c r="BA178" s="1339"/>
      <c r="BB178" s="1339"/>
      <c r="BC178" s="1339"/>
      <c r="BD178" s="1339"/>
      <c r="BE178" s="1339"/>
      <c r="BF178" s="1339"/>
      <c r="BG178" s="1339"/>
      <c r="BH178" s="1339"/>
      <c r="BI178" s="1339"/>
      <c r="BJ178" s="1339"/>
      <c r="BK178" s="1339"/>
      <c r="BL178" s="1339"/>
      <c r="BM178" s="1339"/>
      <c r="BN178" s="1337">
        <f>AV178+BB178-BH178</f>
        <v>0</v>
      </c>
      <c r="BO178" s="1338"/>
      <c r="BP178" s="1338"/>
      <c r="BQ178" s="1338"/>
      <c r="BR178" s="1338"/>
      <c r="BS178" s="1338"/>
      <c r="BT178" s="464"/>
    </row>
    <row r="179" spans="1:72" ht="15" hidden="1">
      <c r="A179" s="50"/>
      <c r="B179" s="50"/>
      <c r="C179" s="570" t="s">
        <v>831</v>
      </c>
      <c r="D179" s="563"/>
      <c r="E179" s="563"/>
      <c r="F179" s="563"/>
      <c r="G179" s="563"/>
      <c r="H179" s="563"/>
      <c r="I179" s="563"/>
      <c r="J179" s="563"/>
      <c r="K179" s="594"/>
      <c r="L179" s="1226"/>
      <c r="M179" s="1226"/>
      <c r="N179" s="1226"/>
      <c r="O179" s="1226"/>
      <c r="P179" s="1226"/>
      <c r="Q179" s="1226"/>
      <c r="R179" s="1226"/>
      <c r="S179" s="1226"/>
      <c r="T179" s="1226"/>
      <c r="U179" s="1226"/>
      <c r="V179" s="1226"/>
      <c r="W179" s="1226"/>
      <c r="X179" s="1226"/>
      <c r="Y179" s="1226"/>
      <c r="Z179" s="1226"/>
      <c r="AA179" s="1226"/>
      <c r="AB179" s="1226"/>
      <c r="AC179" s="1226"/>
      <c r="AD179" s="1252">
        <f>L179+R179-X179</f>
        <v>0</v>
      </c>
      <c r="AE179" s="1252"/>
      <c r="AF179" s="1252"/>
      <c r="AG179" s="1252"/>
      <c r="AH179" s="1252"/>
      <c r="AI179" s="1252"/>
      <c r="AJ179" s="485"/>
      <c r="AM179" s="496"/>
      <c r="AN179" s="477"/>
      <c r="AO179" s="477"/>
      <c r="AP179" s="477"/>
      <c r="AQ179" s="477"/>
      <c r="AR179" s="477"/>
      <c r="AS179" s="477"/>
      <c r="AT179" s="477"/>
      <c r="AU179" s="497"/>
      <c r="AV179" s="497"/>
      <c r="AW179" s="497"/>
      <c r="AX179" s="497"/>
      <c r="AY179" s="497"/>
      <c r="AZ179" s="497"/>
      <c r="BA179" s="497"/>
      <c r="BB179" s="497"/>
      <c r="BC179" s="497"/>
      <c r="BD179" s="497"/>
      <c r="BE179" s="497"/>
      <c r="BF179" s="497"/>
      <c r="BG179" s="497"/>
      <c r="BH179" s="497"/>
      <c r="BI179" s="497"/>
      <c r="BJ179" s="497"/>
      <c r="BK179" s="497"/>
      <c r="BL179" s="497"/>
      <c r="BM179" s="497"/>
      <c r="BN179" s="504"/>
      <c r="BO179" s="464"/>
      <c r="BP179" s="464"/>
      <c r="BQ179" s="464"/>
      <c r="BR179" s="464"/>
      <c r="BS179" s="464"/>
      <c r="BT179" s="464"/>
    </row>
    <row r="180" spans="1:72" ht="15" hidden="1">
      <c r="A180" s="50"/>
      <c r="B180" s="50"/>
      <c r="C180" s="565" t="s">
        <v>819</v>
      </c>
      <c r="D180" s="563"/>
      <c r="E180" s="563"/>
      <c r="F180" s="563"/>
      <c r="G180" s="563"/>
      <c r="H180" s="563"/>
      <c r="I180" s="563"/>
      <c r="J180" s="563"/>
      <c r="K180" s="566"/>
      <c r="L180" s="1251">
        <f>SUM(L181:Q184)</f>
        <v>0</v>
      </c>
      <c r="M180" s="1251"/>
      <c r="N180" s="1251"/>
      <c r="O180" s="1251"/>
      <c r="P180" s="1251"/>
      <c r="Q180" s="1251"/>
      <c r="R180" s="1251">
        <f>SUM(R181:W184)</f>
        <v>0</v>
      </c>
      <c r="S180" s="1251"/>
      <c r="T180" s="1251"/>
      <c r="U180" s="1251"/>
      <c r="V180" s="1251"/>
      <c r="W180" s="1251"/>
      <c r="X180" s="1251">
        <f>SUM(X181:AC184)</f>
        <v>0</v>
      </c>
      <c r="Y180" s="1251"/>
      <c r="Z180" s="1251"/>
      <c r="AA180" s="1251"/>
      <c r="AB180" s="1251"/>
      <c r="AC180" s="1251"/>
      <c r="AD180" s="1251">
        <f>SUM(AD181:AI184)</f>
        <v>0</v>
      </c>
      <c r="AE180" s="1251"/>
      <c r="AF180" s="1251"/>
      <c r="AG180" s="1251"/>
      <c r="AH180" s="1251"/>
      <c r="AI180" s="1251"/>
      <c r="AJ180" s="485"/>
      <c r="AM180" s="493" t="e">
        <f>#REF!</f>
        <v>#REF!</v>
      </c>
      <c r="AN180" s="494"/>
      <c r="AO180" s="494"/>
      <c r="AP180" s="494"/>
      <c r="AQ180" s="494"/>
      <c r="AR180" s="494"/>
      <c r="AS180" s="494"/>
      <c r="AT180" s="494"/>
      <c r="AU180" s="495"/>
      <c r="AV180" s="1334"/>
      <c r="AW180" s="1334"/>
      <c r="AX180" s="1334"/>
      <c r="AY180" s="1334"/>
      <c r="AZ180" s="1334"/>
      <c r="BA180" s="1334"/>
      <c r="BB180" s="1334"/>
      <c r="BC180" s="1334"/>
      <c r="BD180" s="1334"/>
      <c r="BE180" s="1334"/>
      <c r="BF180" s="1334"/>
      <c r="BG180" s="1334"/>
      <c r="BH180" s="1334"/>
      <c r="BI180" s="1334"/>
      <c r="BJ180" s="1334"/>
      <c r="BK180" s="1334"/>
      <c r="BL180" s="1334"/>
      <c r="BM180" s="1334"/>
      <c r="BN180" s="1335"/>
      <c r="BO180" s="1335"/>
      <c r="BP180" s="1335"/>
      <c r="BQ180" s="1335"/>
      <c r="BR180" s="1335"/>
      <c r="BS180" s="1335"/>
      <c r="BT180" s="485"/>
    </row>
    <row r="181" spans="1:72" ht="15" hidden="1">
      <c r="A181" s="50"/>
      <c r="B181" s="50"/>
      <c r="C181" s="570" t="s">
        <v>255</v>
      </c>
      <c r="D181" s="563"/>
      <c r="E181" s="563"/>
      <c r="F181" s="563"/>
      <c r="G181" s="563"/>
      <c r="H181" s="563"/>
      <c r="I181" s="563"/>
      <c r="J181" s="563"/>
      <c r="K181" s="594"/>
      <c r="L181" s="1226"/>
      <c r="M181" s="1226"/>
      <c r="N181" s="1226"/>
      <c r="O181" s="1226"/>
      <c r="P181" s="1226"/>
      <c r="Q181" s="1226"/>
      <c r="R181" s="1226"/>
      <c r="S181" s="1226"/>
      <c r="T181" s="1226"/>
      <c r="U181" s="1226"/>
      <c r="V181" s="1226"/>
      <c r="W181" s="1226"/>
      <c r="X181" s="1226"/>
      <c r="Y181" s="1226"/>
      <c r="Z181" s="1226"/>
      <c r="AA181" s="1226"/>
      <c r="AB181" s="1226"/>
      <c r="AC181" s="1226"/>
      <c r="AD181" s="1252">
        <f>L181+R181-X181</f>
        <v>0</v>
      </c>
      <c r="AE181" s="1252"/>
      <c r="AF181" s="1252"/>
      <c r="AG181" s="1252"/>
      <c r="AH181" s="1252"/>
      <c r="AI181" s="1252"/>
      <c r="AJ181" s="485"/>
      <c r="AM181" s="496" t="str">
        <f>AM176</f>
        <v>Land use right</v>
      </c>
      <c r="AN181" s="477"/>
      <c r="AO181" s="477"/>
      <c r="AP181" s="477"/>
      <c r="AQ181" s="477"/>
      <c r="AR181" s="477"/>
      <c r="AS181" s="477"/>
      <c r="AT181" s="477"/>
      <c r="AU181" s="497"/>
      <c r="AV181" s="1340"/>
      <c r="AW181" s="1340"/>
      <c r="AX181" s="1340"/>
      <c r="AY181" s="1340"/>
      <c r="AZ181" s="1340"/>
      <c r="BA181" s="1340"/>
      <c r="BB181" s="1340"/>
      <c r="BC181" s="1340"/>
      <c r="BD181" s="1340"/>
      <c r="BE181" s="1340"/>
      <c r="BF181" s="1340"/>
      <c r="BG181" s="1340"/>
      <c r="BH181" s="1340"/>
      <c r="BI181" s="1340"/>
      <c r="BJ181" s="1340"/>
      <c r="BK181" s="1340"/>
      <c r="BL181" s="1340"/>
      <c r="BM181" s="1340"/>
      <c r="BN181" s="1337">
        <f>AV181+BB181-BH181</f>
        <v>0</v>
      </c>
      <c r="BO181" s="1338"/>
      <c r="BP181" s="1338"/>
      <c r="BQ181" s="1338"/>
      <c r="BR181" s="1338"/>
      <c r="BS181" s="1338"/>
      <c r="BT181" s="464"/>
    </row>
    <row r="182" spans="1:72" ht="15" hidden="1">
      <c r="A182" s="50"/>
      <c r="B182" s="50"/>
      <c r="C182" s="570" t="s">
        <v>256</v>
      </c>
      <c r="D182" s="563"/>
      <c r="E182" s="563"/>
      <c r="F182" s="563"/>
      <c r="G182" s="563"/>
      <c r="H182" s="563"/>
      <c r="I182" s="563"/>
      <c r="J182" s="563"/>
      <c r="K182" s="594"/>
      <c r="L182" s="568"/>
      <c r="M182" s="568"/>
      <c r="N182" s="568"/>
      <c r="O182" s="568"/>
      <c r="P182" s="568"/>
      <c r="Q182" s="568"/>
      <c r="R182" s="568"/>
      <c r="S182" s="568"/>
      <c r="T182" s="568"/>
      <c r="U182" s="568"/>
      <c r="V182" s="568"/>
      <c r="W182" s="568"/>
      <c r="X182" s="568"/>
      <c r="Y182" s="568"/>
      <c r="Z182" s="568"/>
      <c r="AA182" s="568"/>
      <c r="AB182" s="568"/>
      <c r="AC182" s="568"/>
      <c r="AD182" s="1252">
        <f>L182+R182-X182</f>
        <v>0</v>
      </c>
      <c r="AE182" s="1252"/>
      <c r="AF182" s="1252"/>
      <c r="AG182" s="1252"/>
      <c r="AH182" s="1252"/>
      <c r="AI182" s="1252"/>
      <c r="AJ182" s="485"/>
      <c r="AM182" s="496" t="str">
        <f>AM177</f>
        <v>Buildings</v>
      </c>
      <c r="AN182" s="477"/>
      <c r="AO182" s="477"/>
      <c r="AP182" s="477"/>
      <c r="AQ182" s="477"/>
      <c r="AR182" s="477"/>
      <c r="AS182" s="477"/>
      <c r="AT182" s="477"/>
      <c r="AU182" s="497"/>
      <c r="AV182" s="502"/>
      <c r="AW182" s="502"/>
      <c r="AX182" s="502"/>
      <c r="AY182" s="502"/>
      <c r="AZ182" s="502"/>
      <c r="BA182" s="502"/>
      <c r="BB182" s="502"/>
      <c r="BC182" s="502"/>
      <c r="BD182" s="502"/>
      <c r="BE182" s="502"/>
      <c r="BF182" s="502"/>
      <c r="BG182" s="502"/>
      <c r="BH182" s="502"/>
      <c r="BI182" s="502"/>
      <c r="BJ182" s="502"/>
      <c r="BK182" s="502"/>
      <c r="BL182" s="502"/>
      <c r="BM182" s="502"/>
      <c r="BN182" s="1337">
        <f>AV182+BB182-BH182</f>
        <v>0</v>
      </c>
      <c r="BO182" s="1338"/>
      <c r="BP182" s="1338"/>
      <c r="BQ182" s="1338"/>
      <c r="BR182" s="1338"/>
      <c r="BS182" s="1338"/>
      <c r="BT182" s="464"/>
    </row>
    <row r="183" spans="1:72" ht="15" hidden="1">
      <c r="A183" s="50"/>
      <c r="B183" s="50"/>
      <c r="C183" s="570" t="s">
        <v>257</v>
      </c>
      <c r="D183" s="563"/>
      <c r="E183" s="563"/>
      <c r="F183" s="563"/>
      <c r="G183" s="563"/>
      <c r="H183" s="563"/>
      <c r="I183" s="563"/>
      <c r="J183" s="563"/>
      <c r="K183" s="594"/>
      <c r="L183" s="1226"/>
      <c r="M183" s="1226"/>
      <c r="N183" s="1226"/>
      <c r="O183" s="1226"/>
      <c r="P183" s="1226"/>
      <c r="Q183" s="1226"/>
      <c r="R183" s="1226"/>
      <c r="S183" s="1226"/>
      <c r="T183" s="1226"/>
      <c r="U183" s="1226"/>
      <c r="V183" s="1226"/>
      <c r="W183" s="1226"/>
      <c r="X183" s="1226"/>
      <c r="Y183" s="1226"/>
      <c r="Z183" s="1226"/>
      <c r="AA183" s="1226"/>
      <c r="AB183" s="1226"/>
      <c r="AC183" s="1226"/>
      <c r="AD183" s="1252">
        <f>L183+R183-X183</f>
        <v>0</v>
      </c>
      <c r="AE183" s="1252"/>
      <c r="AF183" s="1252"/>
      <c r="AG183" s="1252"/>
      <c r="AH183" s="1252"/>
      <c r="AI183" s="1252"/>
      <c r="AJ183" s="485"/>
      <c r="AM183" s="499" t="str">
        <f>AM178</f>
        <v>Buildings and land use right</v>
      </c>
      <c r="AN183" s="490"/>
      <c r="AO183" s="490"/>
      <c r="AP183" s="490"/>
      <c r="AQ183" s="490"/>
      <c r="AR183" s="490"/>
      <c r="AS183" s="490"/>
      <c r="AT183" s="490"/>
      <c r="AU183" s="505"/>
      <c r="AV183" s="1341"/>
      <c r="AW183" s="1341"/>
      <c r="AX183" s="1341"/>
      <c r="AY183" s="1341"/>
      <c r="AZ183" s="1341"/>
      <c r="BA183" s="1341"/>
      <c r="BB183" s="1341"/>
      <c r="BC183" s="1341"/>
      <c r="BD183" s="1341"/>
      <c r="BE183" s="1341"/>
      <c r="BF183" s="1341"/>
      <c r="BG183" s="1341"/>
      <c r="BH183" s="1341"/>
      <c r="BI183" s="1341"/>
      <c r="BJ183" s="1341"/>
      <c r="BK183" s="1341"/>
      <c r="BL183" s="1341"/>
      <c r="BM183" s="1341"/>
      <c r="BN183" s="1342">
        <f>AV183+BB183-BH183</f>
        <v>0</v>
      </c>
      <c r="BO183" s="1343"/>
      <c r="BP183" s="1343"/>
      <c r="BQ183" s="1343"/>
      <c r="BR183" s="1343"/>
      <c r="BS183" s="1343"/>
      <c r="BT183" s="485"/>
    </row>
    <row r="184" spans="1:72" ht="15" hidden="1">
      <c r="A184" s="50"/>
      <c r="B184" s="50"/>
      <c r="C184" s="570" t="s">
        <v>831</v>
      </c>
      <c r="D184" s="567"/>
      <c r="E184" s="567"/>
      <c r="F184" s="567"/>
      <c r="G184" s="567"/>
      <c r="H184" s="567"/>
      <c r="I184" s="567"/>
      <c r="J184" s="567"/>
      <c r="K184" s="567"/>
      <c r="L184" s="1226"/>
      <c r="M184" s="1226"/>
      <c r="N184" s="1226"/>
      <c r="O184" s="1226"/>
      <c r="P184" s="1226"/>
      <c r="Q184" s="1226"/>
      <c r="R184" s="1226"/>
      <c r="S184" s="1226"/>
      <c r="T184" s="1226"/>
      <c r="U184" s="1226"/>
      <c r="V184" s="1226"/>
      <c r="W184" s="1226"/>
      <c r="X184" s="1226"/>
      <c r="Y184" s="1226"/>
      <c r="Z184" s="1226"/>
      <c r="AA184" s="1226"/>
      <c r="AB184" s="1226"/>
      <c r="AC184" s="1226"/>
      <c r="AD184" s="1252">
        <f>L184+R184-X184</f>
        <v>0</v>
      </c>
      <c r="AE184" s="1252"/>
      <c r="AF184" s="1252"/>
      <c r="AG184" s="1252"/>
      <c r="AH184" s="1252"/>
      <c r="AI184" s="1252"/>
      <c r="AM184" s="477"/>
      <c r="AN184" s="477"/>
      <c r="AO184" s="477"/>
      <c r="AP184" s="477"/>
      <c r="AQ184" s="477"/>
      <c r="AR184" s="477"/>
      <c r="AS184" s="477"/>
      <c r="AT184" s="477"/>
      <c r="AU184" s="477"/>
      <c r="AV184" s="477"/>
      <c r="AW184" s="477"/>
      <c r="AX184" s="477"/>
      <c r="AY184" s="477"/>
      <c r="AZ184" s="477"/>
      <c r="BA184" s="477"/>
      <c r="BB184" s="477"/>
      <c r="BC184" s="477"/>
      <c r="BD184" s="477"/>
      <c r="BE184" s="477"/>
      <c r="BF184" s="477"/>
      <c r="BG184" s="477"/>
      <c r="BH184" s="477"/>
      <c r="BI184" s="477"/>
      <c r="BJ184" s="477"/>
      <c r="BK184" s="477"/>
      <c r="BL184" s="477"/>
      <c r="BN184" s="469"/>
      <c r="BO184" s="469"/>
      <c r="BP184" s="469"/>
      <c r="BQ184" s="469"/>
      <c r="BR184" s="469"/>
      <c r="BS184" s="469"/>
      <c r="BT184" s="469"/>
    </row>
    <row r="185" spans="1:72" ht="15" hidden="1">
      <c r="A185" s="50"/>
      <c r="B185" s="50"/>
      <c r="C185" s="570"/>
      <c r="D185" s="567"/>
      <c r="E185" s="567"/>
      <c r="F185" s="567"/>
      <c r="G185" s="567"/>
      <c r="H185" s="567"/>
      <c r="I185" s="567"/>
      <c r="J185" s="567"/>
      <c r="K185" s="567"/>
      <c r="L185" s="567"/>
      <c r="M185" s="567"/>
      <c r="N185" s="567"/>
      <c r="O185" s="567"/>
      <c r="P185" s="567"/>
      <c r="Q185" s="567"/>
      <c r="R185" s="567"/>
      <c r="S185" s="567"/>
      <c r="T185" s="567"/>
      <c r="U185" s="567"/>
      <c r="V185" s="567"/>
      <c r="W185" s="567"/>
      <c r="X185" s="567"/>
      <c r="Y185" s="567"/>
      <c r="Z185" s="567"/>
      <c r="AA185" s="567"/>
      <c r="AB185" s="567"/>
      <c r="AC185" s="582"/>
      <c r="AD185" s="583"/>
      <c r="AE185" s="583"/>
      <c r="AF185" s="583"/>
      <c r="AG185" s="583"/>
      <c r="AH185" s="583"/>
      <c r="AI185" s="583"/>
      <c r="AM185" s="477"/>
      <c r="AN185" s="477"/>
      <c r="AO185" s="477"/>
      <c r="AP185" s="477"/>
      <c r="AQ185" s="477"/>
      <c r="AR185" s="477"/>
      <c r="AS185" s="477"/>
      <c r="AT185" s="477"/>
      <c r="AU185" s="477"/>
      <c r="AV185" s="477"/>
      <c r="AW185" s="477"/>
      <c r="AX185" s="477"/>
      <c r="AY185" s="477"/>
      <c r="AZ185" s="477"/>
      <c r="BA185" s="477"/>
      <c r="BB185" s="477"/>
      <c r="BC185" s="477"/>
      <c r="BD185" s="477"/>
      <c r="BE185" s="477"/>
      <c r="BF185" s="477"/>
      <c r="BG185" s="477"/>
      <c r="BH185" s="477"/>
      <c r="BI185" s="477"/>
      <c r="BJ185" s="477"/>
      <c r="BK185" s="477"/>
      <c r="BL185" s="477"/>
      <c r="BN185" s="469"/>
      <c r="BO185" s="469"/>
      <c r="BP185" s="469"/>
      <c r="BQ185" s="469"/>
      <c r="BR185" s="469"/>
      <c r="BS185" s="469"/>
      <c r="BT185" s="469"/>
    </row>
    <row r="186" spans="1:72" ht="15" hidden="1">
      <c r="A186" s="50"/>
      <c r="B186" s="50"/>
      <c r="C186" s="567" t="s">
        <v>258</v>
      </c>
      <c r="D186" s="567"/>
      <c r="E186" s="567"/>
      <c r="F186" s="567"/>
      <c r="G186" s="567"/>
      <c r="H186" s="567"/>
      <c r="I186" s="567"/>
      <c r="J186" s="567"/>
      <c r="K186" s="567"/>
      <c r="L186" s="567"/>
      <c r="M186" s="567"/>
      <c r="N186" s="567"/>
      <c r="O186" s="567"/>
      <c r="P186" s="567"/>
      <c r="Q186" s="567"/>
      <c r="R186" s="567"/>
      <c r="S186" s="567"/>
      <c r="T186" s="567"/>
      <c r="U186" s="567"/>
      <c r="V186" s="567"/>
      <c r="W186" s="567"/>
      <c r="X186" s="567"/>
      <c r="Y186" s="567"/>
      <c r="Z186" s="567"/>
      <c r="AA186" s="567"/>
      <c r="AB186" s="567"/>
      <c r="AC186" s="582"/>
      <c r="AD186" s="1282"/>
      <c r="AE186" s="1282"/>
      <c r="AF186" s="1282"/>
      <c r="AG186" s="1282"/>
      <c r="AH186" s="1282"/>
      <c r="AI186" s="1282"/>
      <c r="AM186" s="477" t="s">
        <v>817</v>
      </c>
      <c r="AN186" s="477"/>
      <c r="AO186" s="477"/>
      <c r="AP186" s="477"/>
      <c r="AQ186" s="477"/>
      <c r="AR186" s="477"/>
      <c r="AS186" s="477"/>
      <c r="AT186" s="477"/>
      <c r="AU186" s="477"/>
      <c r="AV186" s="477"/>
      <c r="AW186" s="477"/>
      <c r="AX186" s="477"/>
      <c r="AY186" s="477"/>
      <c r="AZ186" s="477"/>
      <c r="BA186" s="477"/>
      <c r="BB186" s="477"/>
      <c r="BC186" s="477"/>
      <c r="BD186" s="477"/>
      <c r="BE186" s="477"/>
      <c r="BF186" s="477"/>
      <c r="BG186" s="477"/>
      <c r="BH186" s="477"/>
      <c r="BI186" s="477"/>
      <c r="BJ186" s="477"/>
      <c r="BK186" s="477"/>
      <c r="BL186" s="477"/>
      <c r="BN186" s="1328"/>
      <c r="BO186" s="1328"/>
      <c r="BP186" s="1328"/>
      <c r="BQ186" s="1328"/>
      <c r="BR186" s="1328"/>
      <c r="BS186" s="1328"/>
      <c r="BT186" s="469"/>
    </row>
    <row r="187" spans="1:72" ht="6" customHeight="1">
      <c r="A187" s="50"/>
      <c r="B187" s="50"/>
      <c r="C187" s="567"/>
      <c r="D187" s="567"/>
      <c r="E187" s="567"/>
      <c r="F187" s="567"/>
      <c r="G187" s="567"/>
      <c r="H187" s="567"/>
      <c r="I187" s="567"/>
      <c r="J187" s="567"/>
      <c r="K187" s="567"/>
      <c r="L187" s="567"/>
      <c r="M187" s="567"/>
      <c r="N187" s="567"/>
      <c r="O187" s="567"/>
      <c r="P187" s="567"/>
      <c r="Q187" s="567"/>
      <c r="R187" s="567"/>
      <c r="S187" s="567"/>
      <c r="T187" s="567"/>
      <c r="U187" s="567"/>
      <c r="V187" s="567"/>
      <c r="W187" s="567"/>
      <c r="X187" s="567"/>
      <c r="Y187" s="567"/>
      <c r="Z187" s="567"/>
      <c r="AA187" s="567"/>
      <c r="AB187" s="567"/>
      <c r="AC187" s="582"/>
      <c r="AD187" s="583"/>
      <c r="AE187" s="583"/>
      <c r="AF187" s="583"/>
      <c r="AG187" s="583"/>
      <c r="AH187" s="583"/>
      <c r="AI187" s="583"/>
      <c r="AM187" s="477"/>
      <c r="AN187" s="477"/>
      <c r="AO187" s="477"/>
      <c r="AP187" s="477"/>
      <c r="AQ187" s="477"/>
      <c r="AR187" s="477"/>
      <c r="AS187" s="477"/>
      <c r="AT187" s="477"/>
      <c r="AU187" s="477"/>
      <c r="AV187" s="477"/>
      <c r="AW187" s="477"/>
      <c r="AX187" s="477"/>
      <c r="AY187" s="477"/>
      <c r="AZ187" s="477"/>
      <c r="BA187" s="477"/>
      <c r="BB187" s="477"/>
      <c r="BC187" s="477"/>
      <c r="BD187" s="477"/>
      <c r="BE187" s="477"/>
      <c r="BF187" s="477"/>
      <c r="BG187" s="477"/>
      <c r="BH187" s="477"/>
      <c r="BI187" s="477"/>
      <c r="BJ187" s="477"/>
      <c r="BK187" s="477"/>
      <c r="BL187" s="477"/>
      <c r="BN187" s="469"/>
      <c r="BO187" s="469"/>
      <c r="BP187" s="469"/>
      <c r="BQ187" s="469"/>
      <c r="BR187" s="469"/>
      <c r="BS187" s="469"/>
      <c r="BT187" s="469"/>
    </row>
    <row r="188" spans="1:72" ht="15">
      <c r="A188" s="50">
        <v>13</v>
      </c>
      <c r="B188" s="50" t="s">
        <v>1254</v>
      </c>
      <c r="C188" s="142" t="s">
        <v>905</v>
      </c>
      <c r="D188" s="142"/>
      <c r="E188" s="142"/>
      <c r="F188" s="142"/>
      <c r="G188" s="142"/>
      <c r="H188" s="142"/>
      <c r="I188" s="142"/>
      <c r="J188" s="142"/>
      <c r="K188" s="142"/>
      <c r="L188" s="142"/>
      <c r="M188" s="142"/>
      <c r="N188" s="142"/>
      <c r="O188" s="142"/>
      <c r="P188" s="142"/>
      <c r="Q188" s="142"/>
      <c r="R188" s="142"/>
      <c r="S188" s="142"/>
      <c r="T188" s="142"/>
      <c r="U188" s="582"/>
      <c r="V188" s="582"/>
      <c r="W188" s="582"/>
      <c r="X188" s="582"/>
      <c r="Y188" s="582"/>
      <c r="Z188" s="582"/>
      <c r="AA188" s="582"/>
      <c r="AB188" s="582"/>
      <c r="AC188" s="582"/>
      <c r="AD188" s="582"/>
      <c r="AE188" s="582"/>
      <c r="AF188" s="582"/>
      <c r="AG188" s="582"/>
      <c r="AH188" s="582"/>
      <c r="AI188" s="582"/>
      <c r="AK188" s="461">
        <v>11</v>
      </c>
      <c r="AL188" s="461" t="s">
        <v>1254</v>
      </c>
      <c r="AM188" s="483" t="s">
        <v>818</v>
      </c>
      <c r="AN188" s="477"/>
      <c r="AO188" s="477"/>
      <c r="AP188" s="477"/>
      <c r="AQ188" s="477"/>
      <c r="AR188" s="477"/>
      <c r="AS188" s="477"/>
      <c r="AT188" s="477"/>
      <c r="AU188" s="477"/>
      <c r="AV188" s="477"/>
      <c r="AW188" s="477"/>
      <c r="AX188" s="477"/>
      <c r="AY188" s="477"/>
      <c r="AZ188" s="477"/>
      <c r="BA188" s="477"/>
      <c r="BB188" s="477"/>
      <c r="BC188" s="477"/>
      <c r="BD188" s="477"/>
      <c r="BE188" s="477"/>
      <c r="BF188" s="477"/>
      <c r="BG188" s="477"/>
      <c r="BH188" s="477"/>
      <c r="BI188" s="477"/>
      <c r="BJ188" s="477"/>
      <c r="BK188" s="477"/>
      <c r="BL188" s="477"/>
      <c r="BN188" s="469"/>
      <c r="BO188" s="469"/>
      <c r="BP188" s="469"/>
      <c r="BQ188" s="469"/>
      <c r="BR188" s="469"/>
      <c r="BS188" s="469"/>
      <c r="BT188" s="469"/>
    </row>
    <row r="189" spans="1:72" ht="15" hidden="1">
      <c r="A189" s="50"/>
      <c r="B189" s="50"/>
      <c r="C189" s="585"/>
      <c r="D189" s="585"/>
      <c r="E189" s="585"/>
      <c r="F189" s="585"/>
      <c r="G189" s="585"/>
      <c r="H189" s="585"/>
      <c r="I189" s="585"/>
      <c r="J189" s="585"/>
      <c r="K189" s="585"/>
      <c r="L189" s="585"/>
      <c r="M189" s="585"/>
      <c r="N189" s="585"/>
      <c r="O189" s="585"/>
      <c r="P189" s="1210" t="str">
        <f>'Danh mục'!$B$17</f>
        <v>Số cuối kỳ</v>
      </c>
      <c r="Q189" s="1210"/>
      <c r="R189" s="1210"/>
      <c r="S189" s="1210"/>
      <c r="T189" s="1210"/>
      <c r="U189" s="1210"/>
      <c r="V189" s="582"/>
      <c r="W189" s="613"/>
      <c r="X189" s="613"/>
      <c r="Y189" s="613"/>
      <c r="Z189" s="613"/>
      <c r="AA189" s="1210" t="str">
        <f>'Danh mục'!$B$19</f>
        <v>Số đầu năm</v>
      </c>
      <c r="AB189" s="1210"/>
      <c r="AC189" s="1210"/>
      <c r="AD189" s="1210"/>
      <c r="AE189" s="1210"/>
      <c r="AF189" s="1210"/>
      <c r="AG189" s="614"/>
      <c r="AH189" s="614"/>
      <c r="AI189" s="614"/>
      <c r="AM189" s="477"/>
      <c r="AN189" s="477"/>
      <c r="AO189" s="477"/>
      <c r="AP189" s="477"/>
      <c r="AQ189" s="477"/>
      <c r="AR189" s="477"/>
      <c r="AS189" s="477"/>
      <c r="AT189" s="477"/>
      <c r="AU189" s="477"/>
      <c r="AV189" s="477"/>
      <c r="AW189" s="477"/>
      <c r="AX189" s="477"/>
      <c r="AY189" s="477"/>
      <c r="AZ189" s="477"/>
      <c r="BA189" s="477"/>
      <c r="BB189" s="477"/>
      <c r="BC189" s="477"/>
      <c r="BD189" s="477"/>
      <c r="BE189" s="477"/>
      <c r="BF189" s="477"/>
      <c r="BG189" s="477"/>
      <c r="BH189" s="477"/>
      <c r="BI189" s="477"/>
      <c r="BJ189" s="477"/>
      <c r="BK189" s="477"/>
      <c r="BL189" s="477"/>
      <c r="BN189" s="469"/>
      <c r="BO189" s="469"/>
      <c r="BP189" s="469"/>
      <c r="BQ189" s="469"/>
      <c r="BR189" s="469"/>
      <c r="BS189" s="469"/>
      <c r="BT189" s="469"/>
    </row>
    <row r="190" spans="1:72" ht="15" hidden="1">
      <c r="A190" s="50"/>
      <c r="B190" s="50"/>
      <c r="C190" s="585"/>
      <c r="D190" s="585"/>
      <c r="E190" s="585"/>
      <c r="F190" s="585"/>
      <c r="G190" s="585"/>
      <c r="H190" s="585"/>
      <c r="I190" s="585"/>
      <c r="J190" s="585"/>
      <c r="K190" s="585"/>
      <c r="L190" s="585"/>
      <c r="M190" s="585"/>
      <c r="N190" s="585"/>
      <c r="O190" s="585"/>
      <c r="P190" s="589"/>
      <c r="Q190" s="588"/>
      <c r="R190" s="588"/>
      <c r="S190" s="569"/>
      <c r="T190" s="588"/>
      <c r="U190" s="587" t="s">
        <v>1213</v>
      </c>
      <c r="V190" s="582"/>
      <c r="W190" s="595"/>
      <c r="X190" s="595"/>
      <c r="Y190" s="595"/>
      <c r="Z190" s="595"/>
      <c r="AA190" s="589"/>
      <c r="AB190" s="588"/>
      <c r="AC190" s="588"/>
      <c r="AD190" s="713"/>
      <c r="AE190" s="588"/>
      <c r="AF190" s="587" t="s">
        <v>1213</v>
      </c>
      <c r="AG190" s="595"/>
      <c r="AH190" s="595"/>
      <c r="AI190" s="228"/>
      <c r="AM190" s="466"/>
      <c r="AN190" s="466"/>
      <c r="AO190" s="466"/>
      <c r="AP190" s="466"/>
      <c r="AQ190" s="466"/>
      <c r="AR190" s="466"/>
      <c r="AS190" s="466"/>
      <c r="AT190" s="466"/>
      <c r="AU190" s="466"/>
      <c r="AV190" s="466"/>
      <c r="AW190" s="466"/>
      <c r="AX190" s="466"/>
      <c r="AY190" s="466"/>
      <c r="AZ190" s="466"/>
      <c r="BA190" s="466"/>
      <c r="BB190" s="466"/>
      <c r="BC190" s="466"/>
      <c r="BD190" s="466"/>
      <c r="BG190" s="1373" t="s">
        <v>498</v>
      </c>
      <c r="BH190" s="1373"/>
      <c r="BI190" s="1373"/>
      <c r="BJ190" s="1373"/>
      <c r="BK190" s="1373"/>
      <c r="BL190" s="1373"/>
      <c r="BN190" s="1373" t="s">
        <v>499</v>
      </c>
      <c r="BO190" s="1373"/>
      <c r="BP190" s="1373"/>
      <c r="BQ190" s="1373"/>
      <c r="BR190" s="1373"/>
      <c r="BS190" s="1373"/>
      <c r="BT190" s="506"/>
    </row>
    <row r="191" spans="1:72" ht="15" hidden="1">
      <c r="A191" s="50"/>
      <c r="B191" s="50"/>
      <c r="C191" s="585"/>
      <c r="D191" s="585"/>
      <c r="E191" s="585"/>
      <c r="F191" s="585"/>
      <c r="G191" s="585"/>
      <c r="H191" s="585"/>
      <c r="I191" s="585"/>
      <c r="J191" s="585"/>
      <c r="K191" s="585"/>
      <c r="L191" s="585"/>
      <c r="M191" s="585"/>
      <c r="N191" s="585"/>
      <c r="O191" s="1239" t="s">
        <v>50</v>
      </c>
      <c r="P191" s="1239"/>
      <c r="Q191" s="1239"/>
      <c r="R191" s="585"/>
      <c r="S191" s="1207" t="s">
        <v>51</v>
      </c>
      <c r="T191" s="1207"/>
      <c r="U191" s="1207"/>
      <c r="V191" s="1207"/>
      <c r="W191" s="1207"/>
      <c r="X191" s="1207"/>
      <c r="Y191" s="582"/>
      <c r="Z191" s="1239" t="s">
        <v>50</v>
      </c>
      <c r="AA191" s="1239"/>
      <c r="AB191" s="1239"/>
      <c r="AC191" s="613"/>
      <c r="AD191" s="1207" t="s">
        <v>51</v>
      </c>
      <c r="AE191" s="1207"/>
      <c r="AF191" s="1207"/>
      <c r="AG191" s="1207"/>
      <c r="AH191" s="1207"/>
      <c r="AI191" s="1207"/>
      <c r="AM191" s="468" t="s">
        <v>866</v>
      </c>
      <c r="AN191" s="461"/>
      <c r="AO191" s="461"/>
      <c r="AP191" s="461"/>
      <c r="AQ191" s="461"/>
      <c r="AR191" s="461"/>
      <c r="AS191" s="461"/>
      <c r="AT191" s="461"/>
      <c r="AU191" s="461"/>
      <c r="AV191" s="461"/>
      <c r="AW191" s="461"/>
      <c r="AX191" s="461"/>
      <c r="AY191" s="461"/>
      <c r="AZ191" s="461"/>
      <c r="BA191" s="461"/>
      <c r="BB191" s="461"/>
      <c r="BC191" s="461"/>
      <c r="BD191" s="461"/>
      <c r="BG191" s="1298"/>
      <c r="BH191" s="1298"/>
      <c r="BI191" s="1298"/>
      <c r="BJ191" s="1298"/>
      <c r="BK191" s="1298"/>
      <c r="BL191" s="1298"/>
      <c r="BN191" s="1298"/>
      <c r="BO191" s="1298"/>
      <c r="BP191" s="1298"/>
      <c r="BQ191" s="1298"/>
      <c r="BR191" s="1298"/>
      <c r="BS191" s="1298"/>
      <c r="BT191" s="469"/>
    </row>
    <row r="192" spans="1:72" ht="15" hidden="1">
      <c r="A192" s="50"/>
      <c r="B192" s="50"/>
      <c r="C192" s="224" t="s">
        <v>910</v>
      </c>
      <c r="D192" s="50"/>
      <c r="E192" s="50"/>
      <c r="F192" s="50"/>
      <c r="G192" s="50"/>
      <c r="H192" s="50"/>
      <c r="I192" s="50"/>
      <c r="J192" s="50"/>
      <c r="K192" s="50"/>
      <c r="L192" s="50"/>
      <c r="M192" s="50"/>
      <c r="N192" s="50"/>
      <c r="O192" s="1207">
        <f>SUM(O193:Q194)</f>
        <v>0</v>
      </c>
      <c r="P192" s="1207"/>
      <c r="Q192" s="1207"/>
      <c r="R192" s="714"/>
      <c r="S192" s="1207">
        <f>SUM(S193:X194)</f>
        <v>0</v>
      </c>
      <c r="T192" s="1207"/>
      <c r="U192" s="1207"/>
      <c r="V192" s="1207"/>
      <c r="W192" s="1207"/>
      <c r="X192" s="1207"/>
      <c r="Y192" s="592"/>
      <c r="Z192" s="1207">
        <f>SUM(Z193:AB194)</f>
        <v>0</v>
      </c>
      <c r="AA192" s="1207"/>
      <c r="AB192" s="1207"/>
      <c r="AC192" s="715"/>
      <c r="AD192" s="1207">
        <f>SUM(AD193:AI194)</f>
        <v>0</v>
      </c>
      <c r="AE192" s="1207"/>
      <c r="AF192" s="1207"/>
      <c r="AG192" s="1207"/>
      <c r="AH192" s="1207"/>
      <c r="AI192" s="1207"/>
      <c r="AM192" s="468" t="s">
        <v>867</v>
      </c>
      <c r="AN192" s="461"/>
      <c r="AO192" s="461"/>
      <c r="AP192" s="461"/>
      <c r="AQ192" s="461"/>
      <c r="AR192" s="461"/>
      <c r="AS192" s="461"/>
      <c r="AT192" s="461"/>
      <c r="AU192" s="461"/>
      <c r="AV192" s="461"/>
      <c r="AW192" s="461"/>
      <c r="AX192" s="461"/>
      <c r="AY192" s="461"/>
      <c r="AZ192" s="461"/>
      <c r="BA192" s="461"/>
      <c r="BB192" s="461"/>
      <c r="BC192" s="461"/>
      <c r="BD192" s="461"/>
      <c r="BG192" s="1300"/>
      <c r="BH192" s="1300"/>
      <c r="BI192" s="1300"/>
      <c r="BJ192" s="1300"/>
      <c r="BK192" s="1300"/>
      <c r="BL192" s="1300"/>
      <c r="BN192" s="1300"/>
      <c r="BO192" s="1300"/>
      <c r="BP192" s="1300"/>
      <c r="BQ192" s="1300"/>
      <c r="BR192" s="1300"/>
      <c r="BS192" s="1300"/>
      <c r="BT192" s="471"/>
    </row>
    <row r="193" spans="1:72" ht="15" hidden="1">
      <c r="A193" s="50"/>
      <c r="B193" s="50"/>
      <c r="C193" s="224" t="s">
        <v>906</v>
      </c>
      <c r="D193" s="50"/>
      <c r="E193" s="50"/>
      <c r="F193" s="50"/>
      <c r="G193" s="50"/>
      <c r="H193" s="50"/>
      <c r="I193" s="50"/>
      <c r="J193" s="50"/>
      <c r="K193" s="50"/>
      <c r="L193" s="50"/>
      <c r="M193" s="50"/>
      <c r="N193" s="50"/>
      <c r="O193" s="1207"/>
      <c r="P193" s="1207"/>
      <c r="Q193" s="1207"/>
      <c r="R193" s="714"/>
      <c r="S193" s="1207"/>
      <c r="T193" s="1207"/>
      <c r="U193" s="1207"/>
      <c r="V193" s="1207"/>
      <c r="W193" s="1207"/>
      <c r="X193" s="1207"/>
      <c r="Y193" s="592"/>
      <c r="Z193" s="1207"/>
      <c r="AA193" s="1207"/>
      <c r="AB193" s="1207"/>
      <c r="AC193" s="715"/>
      <c r="AD193" s="1207"/>
      <c r="AE193" s="1207"/>
      <c r="AF193" s="1207"/>
      <c r="AG193" s="1207"/>
      <c r="AH193" s="1207"/>
      <c r="AI193" s="1207"/>
      <c r="AM193" s="468" t="s">
        <v>868</v>
      </c>
      <c r="AN193" s="461"/>
      <c r="AO193" s="461"/>
      <c r="AP193" s="461"/>
      <c r="AQ193" s="461"/>
      <c r="AR193" s="461"/>
      <c r="AS193" s="461"/>
      <c r="AT193" s="461"/>
      <c r="AU193" s="461"/>
      <c r="AV193" s="461"/>
      <c r="AW193" s="461"/>
      <c r="AX193" s="461"/>
      <c r="AY193" s="461"/>
      <c r="AZ193" s="461"/>
      <c r="BA193" s="461"/>
      <c r="BB193" s="461"/>
      <c r="BC193" s="461"/>
      <c r="BD193" s="461"/>
      <c r="BG193" s="1300"/>
      <c r="BH193" s="1300"/>
      <c r="BI193" s="1300"/>
      <c r="BJ193" s="1300"/>
      <c r="BK193" s="1300"/>
      <c r="BL193" s="1300"/>
      <c r="BN193" s="1300"/>
      <c r="BO193" s="1300"/>
      <c r="BP193" s="1300"/>
      <c r="BQ193" s="1300"/>
      <c r="BR193" s="1300"/>
      <c r="BS193" s="1300"/>
      <c r="BT193" s="471"/>
    </row>
    <row r="194" spans="1:72" ht="15" hidden="1">
      <c r="A194" s="50"/>
      <c r="B194" s="50"/>
      <c r="C194" s="224" t="s">
        <v>907</v>
      </c>
      <c r="D194" s="50"/>
      <c r="E194" s="50"/>
      <c r="F194" s="50"/>
      <c r="G194" s="50"/>
      <c r="H194" s="50"/>
      <c r="I194" s="50"/>
      <c r="J194" s="50"/>
      <c r="K194" s="50"/>
      <c r="L194" s="50"/>
      <c r="M194" s="50"/>
      <c r="N194" s="50"/>
      <c r="O194" s="1207"/>
      <c r="P194" s="1207"/>
      <c r="Q194" s="1207"/>
      <c r="R194" s="714"/>
      <c r="S194" s="1207"/>
      <c r="T194" s="1207"/>
      <c r="U194" s="1207"/>
      <c r="V194" s="1207"/>
      <c r="W194" s="1207"/>
      <c r="X194" s="1207"/>
      <c r="Y194" s="592"/>
      <c r="Z194" s="1207"/>
      <c r="AA194" s="1207"/>
      <c r="AB194" s="1207"/>
      <c r="AC194" s="715"/>
      <c r="AD194" s="1207"/>
      <c r="AE194" s="1207"/>
      <c r="AF194" s="1207"/>
      <c r="AG194" s="1207"/>
      <c r="AH194" s="1207"/>
      <c r="AI194" s="1207"/>
      <c r="AM194" s="468" t="s">
        <v>869</v>
      </c>
      <c r="AN194" s="461"/>
      <c r="AO194" s="461"/>
      <c r="AP194" s="461"/>
      <c r="AQ194" s="461"/>
      <c r="AR194" s="461"/>
      <c r="AS194" s="461"/>
      <c r="AT194" s="461"/>
      <c r="AU194" s="461"/>
      <c r="AV194" s="461"/>
      <c r="AW194" s="461"/>
      <c r="AX194" s="461"/>
      <c r="AY194" s="461"/>
      <c r="AZ194" s="461"/>
      <c r="BA194" s="461"/>
      <c r="BB194" s="461"/>
      <c r="BC194" s="461"/>
      <c r="BD194" s="461"/>
      <c r="BG194" s="1300" t="e">
        <f>SUBTOTAL(9,#REF!)</f>
        <v>#REF!</v>
      </c>
      <c r="BH194" s="1300"/>
      <c r="BI194" s="1300"/>
      <c r="BJ194" s="1300"/>
      <c r="BK194" s="1300"/>
      <c r="BL194" s="1300"/>
      <c r="BN194" s="1300" t="e">
        <f>SUBTOTAL(9,#REF!)</f>
        <v>#REF!</v>
      </c>
      <c r="BO194" s="1300"/>
      <c r="BP194" s="1300"/>
      <c r="BQ194" s="1300"/>
      <c r="BR194" s="1300"/>
      <c r="BS194" s="1300"/>
      <c r="BT194" s="471"/>
    </row>
    <row r="195" spans="1:72" ht="15" hidden="1">
      <c r="A195" s="50"/>
      <c r="B195" s="50"/>
      <c r="C195" s="1213" t="s">
        <v>908</v>
      </c>
      <c r="D195" s="1213"/>
      <c r="E195" s="1213"/>
      <c r="F195" s="1213"/>
      <c r="G195" s="1213"/>
      <c r="H195" s="1213"/>
      <c r="I195" s="1213"/>
      <c r="J195" s="1213"/>
      <c r="K195" s="1213"/>
      <c r="L195" s="1213"/>
      <c r="M195" s="1213"/>
      <c r="N195" s="50"/>
      <c r="O195" s="716"/>
      <c r="P195" s="716"/>
      <c r="Q195" s="716"/>
      <c r="R195" s="716"/>
      <c r="S195" s="716"/>
      <c r="T195" s="716"/>
      <c r="U195" s="592"/>
      <c r="V195" s="592"/>
      <c r="W195" s="574"/>
      <c r="X195" s="574"/>
      <c r="Y195" s="574"/>
      <c r="Z195" s="574"/>
      <c r="AA195" s="574"/>
      <c r="AB195" s="574"/>
      <c r="AC195" s="574"/>
      <c r="AD195" s="574"/>
      <c r="AE195" s="574"/>
      <c r="AF195" s="574"/>
      <c r="AG195" s="574"/>
      <c r="AH195" s="574"/>
      <c r="AI195" s="574"/>
      <c r="AM195" s="468"/>
      <c r="AN195" s="461"/>
      <c r="AO195" s="461"/>
      <c r="AP195" s="461"/>
      <c r="AQ195" s="461"/>
      <c r="AR195" s="461"/>
      <c r="AS195" s="461"/>
      <c r="AT195" s="461"/>
      <c r="AU195" s="461"/>
      <c r="AV195" s="461"/>
      <c r="AW195" s="461"/>
      <c r="AX195" s="461"/>
      <c r="AY195" s="461"/>
      <c r="AZ195" s="461"/>
      <c r="BA195" s="461"/>
      <c r="BB195" s="461"/>
      <c r="BC195" s="461"/>
      <c r="BD195" s="461"/>
      <c r="BG195" s="471"/>
      <c r="BH195" s="471"/>
      <c r="BI195" s="471"/>
      <c r="BJ195" s="471"/>
      <c r="BK195" s="471"/>
      <c r="BL195" s="471"/>
      <c r="BN195" s="471"/>
      <c r="BO195" s="471"/>
      <c r="BP195" s="471"/>
      <c r="BQ195" s="471"/>
      <c r="BR195" s="471"/>
      <c r="BS195" s="471"/>
      <c r="BT195" s="471"/>
    </row>
    <row r="196" spans="1:72" ht="15" hidden="1">
      <c r="A196" s="50"/>
      <c r="B196" s="50"/>
      <c r="C196" s="224" t="s">
        <v>909</v>
      </c>
      <c r="D196" s="50"/>
      <c r="E196" s="50"/>
      <c r="F196" s="50"/>
      <c r="G196" s="50"/>
      <c r="H196" s="50"/>
      <c r="I196" s="50"/>
      <c r="J196" s="50"/>
      <c r="K196" s="50"/>
      <c r="L196" s="50"/>
      <c r="M196" s="50"/>
      <c r="N196" s="50"/>
      <c r="O196" s="1207"/>
      <c r="P196" s="1207"/>
      <c r="Q196" s="1207"/>
      <c r="R196" s="714"/>
      <c r="S196" s="1207"/>
      <c r="T196" s="1207"/>
      <c r="U196" s="1207"/>
      <c r="V196" s="1207"/>
      <c r="W196" s="1207"/>
      <c r="X196" s="1207"/>
      <c r="Y196" s="592"/>
      <c r="Z196" s="1207"/>
      <c r="AA196" s="1207"/>
      <c r="AB196" s="1207"/>
      <c r="AC196" s="715"/>
      <c r="AD196" s="1207"/>
      <c r="AE196" s="1207"/>
      <c r="AF196" s="1207"/>
      <c r="AG196" s="1207"/>
      <c r="AH196" s="1207"/>
      <c r="AI196" s="1207"/>
      <c r="AM196" s="468"/>
      <c r="AN196" s="461"/>
      <c r="AO196" s="461"/>
      <c r="AP196" s="461"/>
      <c r="AQ196" s="461"/>
      <c r="AR196" s="461"/>
      <c r="AS196" s="461"/>
      <c r="AT196" s="461"/>
      <c r="AU196" s="461"/>
      <c r="AV196" s="461"/>
      <c r="AW196" s="461"/>
      <c r="AX196" s="461"/>
      <c r="AY196" s="461"/>
      <c r="AZ196" s="461"/>
      <c r="BA196" s="461"/>
      <c r="BB196" s="461"/>
      <c r="BC196" s="461"/>
      <c r="BD196" s="461"/>
      <c r="BG196" s="471"/>
      <c r="BH196" s="471"/>
      <c r="BI196" s="471"/>
      <c r="BJ196" s="471"/>
      <c r="BK196" s="471"/>
      <c r="BL196" s="471"/>
      <c r="BN196" s="471"/>
      <c r="BO196" s="471"/>
      <c r="BP196" s="471"/>
      <c r="BQ196" s="471"/>
      <c r="BR196" s="471"/>
      <c r="BS196" s="471"/>
      <c r="BT196" s="471"/>
    </row>
    <row r="197" spans="1:72" ht="15" hidden="1">
      <c r="A197" s="50"/>
      <c r="B197" s="50"/>
      <c r="C197" s="224" t="s">
        <v>52</v>
      </c>
      <c r="D197" s="50"/>
      <c r="E197" s="50"/>
      <c r="F197" s="50"/>
      <c r="G197" s="50"/>
      <c r="H197" s="50"/>
      <c r="I197" s="50"/>
      <c r="J197" s="50"/>
      <c r="K197" s="50"/>
      <c r="L197" s="50"/>
      <c r="M197" s="50"/>
      <c r="N197" s="50"/>
      <c r="O197" s="1207"/>
      <c r="P197" s="1207"/>
      <c r="Q197" s="1207"/>
      <c r="R197" s="714"/>
      <c r="S197" s="1207"/>
      <c r="T197" s="1207"/>
      <c r="U197" s="1207"/>
      <c r="V197" s="1207"/>
      <c r="W197" s="1207"/>
      <c r="X197" s="1207"/>
      <c r="Y197" s="592"/>
      <c r="Z197" s="1207"/>
      <c r="AA197" s="1207"/>
      <c r="AB197" s="1207"/>
      <c r="AC197" s="715"/>
      <c r="AD197" s="1207"/>
      <c r="AE197" s="1207"/>
      <c r="AF197" s="1207"/>
      <c r="AG197" s="1207"/>
      <c r="AH197" s="1207"/>
      <c r="AI197" s="1207"/>
      <c r="AM197" s="468"/>
      <c r="AN197" s="461"/>
      <c r="AO197" s="461"/>
      <c r="AP197" s="461"/>
      <c r="AQ197" s="461"/>
      <c r="AR197" s="461"/>
      <c r="AS197" s="461"/>
      <c r="AT197" s="461"/>
      <c r="AU197" s="461"/>
      <c r="AV197" s="461"/>
      <c r="AW197" s="461"/>
      <c r="AX197" s="461"/>
      <c r="AY197" s="461"/>
      <c r="AZ197" s="461"/>
      <c r="BA197" s="461"/>
      <c r="BB197" s="461"/>
      <c r="BC197" s="461"/>
      <c r="BD197" s="461"/>
      <c r="BG197" s="471"/>
      <c r="BH197" s="471"/>
      <c r="BI197" s="471"/>
      <c r="BJ197" s="471"/>
      <c r="BK197" s="471"/>
      <c r="BL197" s="471"/>
      <c r="BN197" s="471"/>
      <c r="BO197" s="471"/>
      <c r="BP197" s="471"/>
      <c r="BQ197" s="471"/>
      <c r="BR197" s="471"/>
      <c r="BS197" s="471"/>
      <c r="BT197" s="471"/>
    </row>
    <row r="198" spans="1:72" ht="31.5" customHeight="1" hidden="1">
      <c r="A198" s="50"/>
      <c r="B198" s="50"/>
      <c r="C198" s="1213" t="s">
        <v>911</v>
      </c>
      <c r="D198" s="1213"/>
      <c r="E198" s="1213"/>
      <c r="F198" s="1213"/>
      <c r="G198" s="1213"/>
      <c r="H198" s="1213"/>
      <c r="I198" s="1213"/>
      <c r="J198" s="1213"/>
      <c r="K198" s="1213"/>
      <c r="L198" s="1213"/>
      <c r="M198" s="1213"/>
      <c r="N198" s="1215">
        <f>N199</f>
        <v>88725</v>
      </c>
      <c r="O198" s="1215"/>
      <c r="P198" s="1215"/>
      <c r="Q198" s="1215"/>
      <c r="R198" s="805"/>
      <c r="S198" s="1215">
        <f>SUM(S199:X201)</f>
        <v>15887250000</v>
      </c>
      <c r="T198" s="1215"/>
      <c r="U198" s="1215"/>
      <c r="V198" s="1215"/>
      <c r="W198" s="1215"/>
      <c r="X198" s="1215"/>
      <c r="Y198" s="1215">
        <f>Y199+Y201</f>
        <v>88725</v>
      </c>
      <c r="Z198" s="1215"/>
      <c r="AA198" s="1215"/>
      <c r="AB198" s="1215"/>
      <c r="AC198" s="806"/>
      <c r="AD198" s="1215">
        <f>SUM(AD199:AI201)</f>
        <v>15887250000</v>
      </c>
      <c r="AE198" s="1215"/>
      <c r="AF198" s="1215"/>
      <c r="AG198" s="1215"/>
      <c r="AH198" s="1215"/>
      <c r="AI198" s="1215"/>
      <c r="AM198" s="463" t="e">
        <f>#REF!</f>
        <v>#REF!</v>
      </c>
      <c r="BG198" s="1301"/>
      <c r="BH198" s="1301"/>
      <c r="BI198" s="1301"/>
      <c r="BJ198" s="1301"/>
      <c r="BK198" s="1301"/>
      <c r="BL198" s="1301"/>
      <c r="BN198" s="1301"/>
      <c r="BO198" s="1301"/>
      <c r="BP198" s="1301"/>
      <c r="BQ198" s="1301"/>
      <c r="BR198" s="1301"/>
      <c r="BS198" s="1301"/>
      <c r="BT198" s="482"/>
    </row>
    <row r="199" spans="1:72" ht="15" customHeight="1" hidden="1">
      <c r="A199" s="50"/>
      <c r="B199" s="50"/>
      <c r="C199" s="1213" t="s">
        <v>1344</v>
      </c>
      <c r="D199" s="1213"/>
      <c r="E199" s="1213"/>
      <c r="F199" s="1213"/>
      <c r="G199" s="1213"/>
      <c r="H199" s="1213"/>
      <c r="I199" s="1213"/>
      <c r="J199" s="1213"/>
      <c r="K199" s="1213"/>
      <c r="L199" s="1213"/>
      <c r="M199" s="1213"/>
      <c r="N199" s="1222">
        <v>88725</v>
      </c>
      <c r="O199" s="1222"/>
      <c r="P199" s="1222"/>
      <c r="Q199" s="1222"/>
      <c r="R199" s="805"/>
      <c r="S199" s="1215">
        <v>887250000</v>
      </c>
      <c r="T199" s="1215"/>
      <c r="U199" s="1215"/>
      <c r="V199" s="1215"/>
      <c r="W199" s="1215"/>
      <c r="X199" s="1215"/>
      <c r="Y199" s="1222">
        <v>88725</v>
      </c>
      <c r="Z199" s="1222"/>
      <c r="AA199" s="1222"/>
      <c r="AB199" s="1222"/>
      <c r="AC199" s="806"/>
      <c r="AD199" s="1222">
        <v>887250000</v>
      </c>
      <c r="AE199" s="1222"/>
      <c r="AF199" s="1222"/>
      <c r="AG199" s="1222"/>
      <c r="AH199" s="1222"/>
      <c r="AI199" s="1222"/>
      <c r="BG199" s="482"/>
      <c r="BH199" s="482"/>
      <c r="BI199" s="482"/>
      <c r="BJ199" s="482"/>
      <c r="BK199" s="482"/>
      <c r="BL199" s="482"/>
      <c r="BN199" s="482"/>
      <c r="BO199" s="482"/>
      <c r="BP199" s="482"/>
      <c r="BQ199" s="482"/>
      <c r="BR199" s="482"/>
      <c r="BS199" s="482"/>
      <c r="BT199" s="482"/>
    </row>
    <row r="200" spans="1:72" ht="28.5" customHeight="1" hidden="1">
      <c r="A200" s="50"/>
      <c r="B200" s="50"/>
      <c r="C200" s="1213"/>
      <c r="D200" s="1213"/>
      <c r="E200" s="1213"/>
      <c r="F200" s="1213"/>
      <c r="G200" s="1213"/>
      <c r="H200" s="1213"/>
      <c r="I200" s="1213"/>
      <c r="J200" s="1213"/>
      <c r="K200" s="1213"/>
      <c r="L200" s="1213"/>
      <c r="M200" s="1213"/>
      <c r="N200" s="804"/>
      <c r="O200" s="804"/>
      <c r="P200" s="804"/>
      <c r="Q200" s="804"/>
      <c r="R200" s="805"/>
      <c r="S200" s="804"/>
      <c r="T200" s="804"/>
      <c r="U200" s="804"/>
      <c r="V200" s="804"/>
      <c r="W200" s="804"/>
      <c r="X200" s="804"/>
      <c r="Y200" s="804"/>
      <c r="Z200" s="804"/>
      <c r="AA200" s="804"/>
      <c r="AB200" s="804"/>
      <c r="AC200" s="806"/>
      <c r="AD200" s="804"/>
      <c r="AE200" s="804"/>
      <c r="AF200" s="804"/>
      <c r="AG200" s="804"/>
      <c r="AH200" s="804"/>
      <c r="AI200" s="804"/>
      <c r="BG200" s="482"/>
      <c r="BH200" s="482"/>
      <c r="BI200" s="482"/>
      <c r="BJ200" s="482"/>
      <c r="BK200" s="482"/>
      <c r="BL200" s="482"/>
      <c r="BN200" s="482"/>
      <c r="BO200" s="482"/>
      <c r="BP200" s="482"/>
      <c r="BQ200" s="482"/>
      <c r="BR200" s="482"/>
      <c r="BS200" s="482"/>
      <c r="BT200" s="482"/>
    </row>
    <row r="201" spans="1:72" ht="15" customHeight="1" hidden="1">
      <c r="A201" s="50"/>
      <c r="B201" s="50"/>
      <c r="C201" s="1213" t="s">
        <v>1345</v>
      </c>
      <c r="D201" s="1213"/>
      <c r="E201" s="1213"/>
      <c r="F201" s="1213"/>
      <c r="G201" s="1213"/>
      <c r="H201" s="1213"/>
      <c r="I201" s="1213"/>
      <c r="J201" s="1213"/>
      <c r="K201" s="1213"/>
      <c r="L201" s="1213"/>
      <c r="M201" s="1213"/>
      <c r="N201" s="1215"/>
      <c r="O201" s="1215"/>
      <c r="P201" s="1215"/>
      <c r="Q201" s="1215"/>
      <c r="R201" s="803"/>
      <c r="S201" s="1215">
        <v>15000000000</v>
      </c>
      <c r="T201" s="1215"/>
      <c r="U201" s="1215"/>
      <c r="V201" s="1215"/>
      <c r="W201" s="1215"/>
      <c r="X201" s="1215"/>
      <c r="Y201" s="1215"/>
      <c r="Z201" s="1215"/>
      <c r="AA201" s="1215"/>
      <c r="AB201" s="1215"/>
      <c r="AC201" s="803"/>
      <c r="AD201" s="1215">
        <v>15000000000</v>
      </c>
      <c r="AE201" s="1215"/>
      <c r="AF201" s="1215"/>
      <c r="AG201" s="1215"/>
      <c r="AH201" s="1215"/>
      <c r="AI201" s="1215"/>
      <c r="AJ201" s="803"/>
      <c r="BG201" s="482"/>
      <c r="BH201" s="482"/>
      <c r="BI201" s="482"/>
      <c r="BJ201" s="482"/>
      <c r="BK201" s="482"/>
      <c r="BL201" s="482"/>
      <c r="BN201" s="482"/>
      <c r="BO201" s="482"/>
      <c r="BP201" s="482"/>
      <c r="BQ201" s="482"/>
      <c r="BR201" s="482"/>
      <c r="BS201" s="482"/>
      <c r="BT201" s="482"/>
    </row>
    <row r="202" spans="1:72" ht="15" customHeight="1" hidden="1">
      <c r="A202" s="50"/>
      <c r="B202" s="50"/>
      <c r="C202" s="1213"/>
      <c r="D202" s="1213"/>
      <c r="E202" s="1213"/>
      <c r="F202" s="1213"/>
      <c r="G202" s="1213"/>
      <c r="H202" s="1213"/>
      <c r="I202" s="1213"/>
      <c r="J202" s="1213"/>
      <c r="K202" s="1213"/>
      <c r="L202" s="1213"/>
      <c r="M202" s="1213"/>
      <c r="N202" s="803"/>
      <c r="O202" s="803"/>
      <c r="P202" s="803"/>
      <c r="Q202" s="803"/>
      <c r="R202" s="803"/>
      <c r="S202" s="803"/>
      <c r="T202" s="803"/>
      <c r="U202" s="803"/>
      <c r="V202" s="803"/>
      <c r="W202" s="803"/>
      <c r="X202" s="803"/>
      <c r="Y202" s="803"/>
      <c r="Z202" s="803"/>
      <c r="AA202" s="803"/>
      <c r="AB202" s="803"/>
      <c r="AC202" s="803"/>
      <c r="AD202" s="803"/>
      <c r="AE202" s="803"/>
      <c r="AF202" s="803"/>
      <c r="AG202" s="803"/>
      <c r="AH202" s="803"/>
      <c r="AI202" s="803"/>
      <c r="AJ202" s="803"/>
      <c r="BG202" s="482"/>
      <c r="BH202" s="482"/>
      <c r="BI202" s="482"/>
      <c r="BJ202" s="482"/>
      <c r="BK202" s="482"/>
      <c r="BL202" s="482"/>
      <c r="BN202" s="482"/>
      <c r="BO202" s="482"/>
      <c r="BP202" s="482"/>
      <c r="BQ202" s="482"/>
      <c r="BR202" s="482"/>
      <c r="BS202" s="482"/>
      <c r="BT202" s="482"/>
    </row>
    <row r="203" spans="1:72" ht="15" customHeight="1" hidden="1">
      <c r="A203" s="50"/>
      <c r="B203" s="50"/>
      <c r="C203" s="1213"/>
      <c r="D203" s="1213"/>
      <c r="E203" s="1213"/>
      <c r="F203" s="1213"/>
      <c r="G203" s="1213"/>
      <c r="H203" s="1213"/>
      <c r="I203" s="1213"/>
      <c r="J203" s="1213"/>
      <c r="K203" s="1213"/>
      <c r="L203" s="1213"/>
      <c r="M203" s="1213"/>
      <c r="N203" s="803"/>
      <c r="O203" s="803"/>
      <c r="P203" s="803"/>
      <c r="Q203" s="803"/>
      <c r="R203" s="803"/>
      <c r="S203" s="803"/>
      <c r="T203" s="803"/>
      <c r="U203" s="803"/>
      <c r="V203" s="803"/>
      <c r="W203" s="803"/>
      <c r="X203" s="803"/>
      <c r="Y203" s="803"/>
      <c r="Z203" s="803"/>
      <c r="AA203" s="803"/>
      <c r="AB203" s="803"/>
      <c r="AC203" s="803"/>
      <c r="AD203" s="803"/>
      <c r="AE203" s="803"/>
      <c r="AF203" s="803"/>
      <c r="AG203" s="803"/>
      <c r="AH203" s="803"/>
      <c r="AI203" s="803"/>
      <c r="AJ203" s="803"/>
      <c r="BG203" s="482"/>
      <c r="BH203" s="482"/>
      <c r="BI203" s="482"/>
      <c r="BJ203" s="482"/>
      <c r="BK203" s="482"/>
      <c r="BL203" s="482"/>
      <c r="BN203" s="482"/>
      <c r="BO203" s="482"/>
      <c r="BP203" s="482"/>
      <c r="BQ203" s="482"/>
      <c r="BR203" s="482"/>
      <c r="BS203" s="482"/>
      <c r="BT203" s="482"/>
    </row>
    <row r="204" spans="1:72" ht="15" customHeight="1" hidden="1">
      <c r="A204" s="50"/>
      <c r="B204" s="50"/>
      <c r="C204" s="1213"/>
      <c r="D204" s="1213"/>
      <c r="E204" s="1213"/>
      <c r="F204" s="1213"/>
      <c r="G204" s="1213"/>
      <c r="H204" s="1213"/>
      <c r="I204" s="1213"/>
      <c r="J204" s="1213"/>
      <c r="K204" s="1213"/>
      <c r="L204" s="1213"/>
      <c r="M204" s="1213"/>
      <c r="N204" s="803"/>
      <c r="O204" s="803"/>
      <c r="P204" s="803"/>
      <c r="Q204" s="803"/>
      <c r="R204" s="803"/>
      <c r="S204" s="803"/>
      <c r="T204" s="803"/>
      <c r="U204" s="803"/>
      <c r="V204" s="803"/>
      <c r="W204" s="803"/>
      <c r="X204" s="803"/>
      <c r="Y204" s="803"/>
      <c r="Z204" s="803"/>
      <c r="AA204" s="803"/>
      <c r="AB204" s="803"/>
      <c r="AC204" s="803"/>
      <c r="AD204" s="803"/>
      <c r="AE204" s="803"/>
      <c r="AF204" s="803"/>
      <c r="AG204" s="803"/>
      <c r="AH204" s="803"/>
      <c r="AI204" s="803"/>
      <c r="AJ204" s="803"/>
      <c r="BG204" s="482"/>
      <c r="BH204" s="482"/>
      <c r="BI204" s="482"/>
      <c r="BJ204" s="482"/>
      <c r="BK204" s="482"/>
      <c r="BL204" s="482"/>
      <c r="BN204" s="482"/>
      <c r="BO204" s="482"/>
      <c r="BP204" s="482"/>
      <c r="BQ204" s="482"/>
      <c r="BR204" s="482"/>
      <c r="BS204" s="482"/>
      <c r="BT204" s="482"/>
    </row>
    <row r="205" spans="1:72" ht="33.75" customHeight="1" hidden="1">
      <c r="A205" s="50"/>
      <c r="B205" s="50"/>
      <c r="C205" s="1213"/>
      <c r="D205" s="1213"/>
      <c r="E205" s="1213"/>
      <c r="F205" s="1213"/>
      <c r="G205" s="1213"/>
      <c r="H205" s="1213"/>
      <c r="I205" s="1213"/>
      <c r="J205" s="1213"/>
      <c r="K205" s="1213"/>
      <c r="L205" s="1213"/>
      <c r="M205" s="1213"/>
      <c r="N205" s="803"/>
      <c r="O205" s="803"/>
      <c r="P205" s="803"/>
      <c r="Q205" s="803"/>
      <c r="R205" s="803"/>
      <c r="S205" s="803"/>
      <c r="T205" s="803"/>
      <c r="U205" s="803"/>
      <c r="V205" s="803"/>
      <c r="W205" s="803"/>
      <c r="X205" s="803"/>
      <c r="Y205" s="803"/>
      <c r="Z205" s="803"/>
      <c r="AA205" s="803"/>
      <c r="AB205" s="803"/>
      <c r="AC205" s="803"/>
      <c r="AD205" s="803"/>
      <c r="AE205" s="803"/>
      <c r="AF205" s="803"/>
      <c r="AG205" s="803"/>
      <c r="AH205" s="803"/>
      <c r="AI205" s="803"/>
      <c r="AJ205" s="803"/>
      <c r="BG205" s="482"/>
      <c r="BH205" s="482"/>
      <c r="BI205" s="482"/>
      <c r="BJ205" s="482"/>
      <c r="BK205" s="482"/>
      <c r="BL205" s="482"/>
      <c r="BN205" s="482"/>
      <c r="BO205" s="482"/>
      <c r="BP205" s="482"/>
      <c r="BQ205" s="482"/>
      <c r="BR205" s="482"/>
      <c r="BS205" s="482"/>
      <c r="BT205" s="482"/>
    </row>
    <row r="206" spans="1:72" ht="15" hidden="1">
      <c r="A206" s="50"/>
      <c r="B206" s="50"/>
      <c r="C206" s="224" t="s">
        <v>912</v>
      </c>
      <c r="D206" s="50"/>
      <c r="E206" s="50"/>
      <c r="F206" s="50"/>
      <c r="G206" s="50"/>
      <c r="H206" s="50"/>
      <c r="I206" s="50"/>
      <c r="J206" s="50"/>
      <c r="K206" s="50"/>
      <c r="L206" s="50"/>
      <c r="M206" s="50"/>
      <c r="N206" s="1215">
        <f>N217</f>
        <v>500000</v>
      </c>
      <c r="O206" s="1215">
        <f>SUM(O207:Q210)</f>
        <v>0</v>
      </c>
      <c r="P206" s="1215"/>
      <c r="Q206" s="1215"/>
      <c r="R206" s="714"/>
      <c r="S206" s="1215">
        <v>5000000000</v>
      </c>
      <c r="T206" s="1215"/>
      <c r="U206" s="1215"/>
      <c r="V206" s="1215"/>
      <c r="W206" s="1215"/>
      <c r="X206" s="1215"/>
      <c r="Y206" s="592"/>
      <c r="Z206" s="1207">
        <f>Z217</f>
        <v>500000</v>
      </c>
      <c r="AA206" s="1207"/>
      <c r="AB206" s="1207"/>
      <c r="AC206" s="715"/>
      <c r="AD206" s="1207">
        <f>AD217</f>
        <v>5000000000</v>
      </c>
      <c r="AE206" s="1207"/>
      <c r="AF206" s="1207"/>
      <c r="AG206" s="1207"/>
      <c r="AH206" s="1207"/>
      <c r="AI206" s="1207"/>
      <c r="BG206" s="482"/>
      <c r="BH206" s="482"/>
      <c r="BI206" s="482"/>
      <c r="BJ206" s="482"/>
      <c r="BK206" s="482"/>
      <c r="BL206" s="482"/>
      <c r="BN206" s="482"/>
      <c r="BO206" s="482"/>
      <c r="BP206" s="482"/>
      <c r="BQ206" s="482"/>
      <c r="BR206" s="482"/>
      <c r="BS206" s="482"/>
      <c r="BT206" s="482"/>
    </row>
    <row r="207" spans="1:72" ht="15" hidden="1">
      <c r="A207" s="50"/>
      <c r="B207" s="50"/>
      <c r="C207" s="1213" t="s">
        <v>839</v>
      </c>
      <c r="D207" s="1213"/>
      <c r="E207" s="1213"/>
      <c r="F207" s="1213"/>
      <c r="G207" s="1213"/>
      <c r="H207" s="1213"/>
      <c r="I207" s="1213"/>
      <c r="J207" s="1213"/>
      <c r="K207" s="1213"/>
      <c r="L207" s="1213"/>
      <c r="M207" s="1213"/>
      <c r="N207" s="50"/>
      <c r="O207" s="1207"/>
      <c r="P207" s="1207"/>
      <c r="Q207" s="1207"/>
      <c r="R207" s="714"/>
      <c r="S207" s="1207"/>
      <c r="T207" s="1207"/>
      <c r="U207" s="1207"/>
      <c r="V207" s="1207"/>
      <c r="W207" s="1207"/>
      <c r="X207" s="1207"/>
      <c r="Y207" s="592"/>
      <c r="Z207" s="1207"/>
      <c r="AA207" s="1207"/>
      <c r="AB207" s="1207"/>
      <c r="AC207" s="715"/>
      <c r="AD207" s="1207"/>
      <c r="AE207" s="1207"/>
      <c r="AF207" s="1207"/>
      <c r="AG207" s="1207"/>
      <c r="AH207" s="1207"/>
      <c r="AI207" s="1207"/>
      <c r="BG207" s="482"/>
      <c r="BH207" s="482"/>
      <c r="BI207" s="482"/>
      <c r="BJ207" s="482"/>
      <c r="BK207" s="482"/>
      <c r="BL207" s="482"/>
      <c r="BN207" s="482"/>
      <c r="BO207" s="482"/>
      <c r="BP207" s="482"/>
      <c r="BQ207" s="482"/>
      <c r="BR207" s="482"/>
      <c r="BS207" s="482"/>
      <c r="BT207" s="482"/>
    </row>
    <row r="208" spans="1:72" ht="15" hidden="1">
      <c r="A208" s="50"/>
      <c r="B208" s="50"/>
      <c r="C208" s="1213" t="s">
        <v>840</v>
      </c>
      <c r="D208" s="1213"/>
      <c r="E208" s="1213"/>
      <c r="F208" s="1213"/>
      <c r="G208" s="1213"/>
      <c r="H208" s="1213"/>
      <c r="I208" s="1213"/>
      <c r="J208" s="1213"/>
      <c r="K208" s="1213"/>
      <c r="L208" s="1213"/>
      <c r="M208" s="1213"/>
      <c r="N208" s="50"/>
      <c r="O208" s="1207"/>
      <c r="P208" s="1207"/>
      <c r="Q208" s="1207"/>
      <c r="R208" s="714"/>
      <c r="S208" s="1207"/>
      <c r="T208" s="1207"/>
      <c r="U208" s="1207"/>
      <c r="V208" s="1207"/>
      <c r="W208" s="1207"/>
      <c r="X208" s="1207"/>
      <c r="Y208" s="592"/>
      <c r="Z208" s="1207"/>
      <c r="AA208" s="1207"/>
      <c r="AB208" s="1207"/>
      <c r="AC208" s="715"/>
      <c r="AD208" s="1207"/>
      <c r="AE208" s="1207"/>
      <c r="AF208" s="1207"/>
      <c r="AG208" s="1207"/>
      <c r="AH208" s="1207"/>
      <c r="AI208" s="1207"/>
      <c r="BG208" s="482"/>
      <c r="BH208" s="482"/>
      <c r="BI208" s="482"/>
      <c r="BJ208" s="482"/>
      <c r="BK208" s="482"/>
      <c r="BL208" s="482"/>
      <c r="BN208" s="482"/>
      <c r="BO208" s="482"/>
      <c r="BP208" s="482"/>
      <c r="BQ208" s="482"/>
      <c r="BR208" s="482"/>
      <c r="BS208" s="482"/>
      <c r="BT208" s="482"/>
    </row>
    <row r="209" spans="1:72" ht="15" hidden="1">
      <c r="A209" s="50"/>
      <c r="B209" s="50"/>
      <c r="C209" s="1213" t="s">
        <v>841</v>
      </c>
      <c r="D209" s="1213"/>
      <c r="E209" s="1213"/>
      <c r="F209" s="1213"/>
      <c r="G209" s="1213"/>
      <c r="H209" s="1213"/>
      <c r="I209" s="1213"/>
      <c r="J209" s="1213"/>
      <c r="K209" s="1213"/>
      <c r="L209" s="1213"/>
      <c r="M209" s="1213"/>
      <c r="N209" s="50"/>
      <c r="O209" s="1207"/>
      <c r="P209" s="1207"/>
      <c r="Q209" s="1207"/>
      <c r="R209" s="714"/>
      <c r="S209" s="1207"/>
      <c r="T209" s="1207"/>
      <c r="U209" s="1207"/>
      <c r="V209" s="1207"/>
      <c r="W209" s="1207"/>
      <c r="X209" s="1207"/>
      <c r="Y209" s="592"/>
      <c r="Z209" s="1207"/>
      <c r="AA209" s="1207"/>
      <c r="AB209" s="1207"/>
      <c r="AC209" s="715"/>
      <c r="AD209" s="1207"/>
      <c r="AE209" s="1207"/>
      <c r="AF209" s="1207"/>
      <c r="AG209" s="1207"/>
      <c r="AH209" s="1207"/>
      <c r="AI209" s="1207"/>
      <c r="BG209" s="482"/>
      <c r="BH209" s="482"/>
      <c r="BI209" s="482"/>
      <c r="BJ209" s="482"/>
      <c r="BK209" s="482"/>
      <c r="BL209" s="482"/>
      <c r="BN209" s="482"/>
      <c r="BO209" s="482"/>
      <c r="BP209" s="482"/>
      <c r="BQ209" s="482"/>
      <c r="BR209" s="482"/>
      <c r="BS209" s="482"/>
      <c r="BT209" s="482"/>
    </row>
    <row r="210" spans="1:72" ht="15" hidden="1">
      <c r="A210" s="50"/>
      <c r="B210" s="50"/>
      <c r="C210" s="1213" t="s">
        <v>259</v>
      </c>
      <c r="D210" s="1213"/>
      <c r="E210" s="1213"/>
      <c r="F210" s="1213"/>
      <c r="G210" s="1213"/>
      <c r="H210" s="1213"/>
      <c r="I210" s="1213"/>
      <c r="J210" s="1213"/>
      <c r="K210" s="1213"/>
      <c r="L210" s="1213"/>
      <c r="M210" s="1213"/>
      <c r="N210" s="50"/>
      <c r="O210" s="1207"/>
      <c r="P210" s="1207"/>
      <c r="Q210" s="1207"/>
      <c r="R210" s="714"/>
      <c r="S210" s="1207"/>
      <c r="T210" s="1207"/>
      <c r="U210" s="1207"/>
      <c r="V210" s="1207"/>
      <c r="W210" s="1207"/>
      <c r="X210" s="1207"/>
      <c r="Y210" s="592"/>
      <c r="Z210" s="1207"/>
      <c r="AA210" s="1207"/>
      <c r="AB210" s="1207"/>
      <c r="AC210" s="715"/>
      <c r="AD210" s="1207"/>
      <c r="AE210" s="1207"/>
      <c r="AF210" s="1207"/>
      <c r="AG210" s="1207"/>
      <c r="AH210" s="1207"/>
      <c r="AI210" s="1207"/>
      <c r="BG210" s="482"/>
      <c r="BH210" s="482"/>
      <c r="BI210" s="482"/>
      <c r="BJ210" s="482"/>
      <c r="BK210" s="482"/>
      <c r="BL210" s="482"/>
      <c r="BN210" s="482"/>
      <c r="BO210" s="482"/>
      <c r="BP210" s="482"/>
      <c r="BQ210" s="482"/>
      <c r="BR210" s="482"/>
      <c r="BS210" s="482"/>
      <c r="BT210" s="482"/>
    </row>
    <row r="211" spans="1:72" ht="15" hidden="1">
      <c r="A211" s="50"/>
      <c r="B211" s="50"/>
      <c r="C211" s="224" t="s">
        <v>54</v>
      </c>
      <c r="D211" s="50"/>
      <c r="E211" s="50"/>
      <c r="F211" s="50"/>
      <c r="G211" s="50"/>
      <c r="H211" s="50"/>
      <c r="I211" s="50"/>
      <c r="J211" s="50"/>
      <c r="K211" s="569"/>
      <c r="L211" s="50"/>
      <c r="M211" s="50"/>
      <c r="N211" s="50"/>
      <c r="O211" s="716"/>
      <c r="P211" s="716"/>
      <c r="Q211" s="716"/>
      <c r="R211" s="716"/>
      <c r="S211" s="716"/>
      <c r="T211" s="716"/>
      <c r="U211" s="592"/>
      <c r="V211" s="592"/>
      <c r="W211" s="573"/>
      <c r="X211" s="573"/>
      <c r="Y211" s="573"/>
      <c r="Z211" s="573"/>
      <c r="AA211" s="573"/>
      <c r="AB211" s="573"/>
      <c r="AC211" s="592"/>
      <c r="AD211" s="573"/>
      <c r="AE211" s="573"/>
      <c r="AF211" s="573"/>
      <c r="AG211" s="573"/>
      <c r="AH211" s="573"/>
      <c r="AI211" s="573"/>
      <c r="BG211" s="482"/>
      <c r="BH211" s="482"/>
      <c r="BI211" s="482"/>
      <c r="BJ211" s="482"/>
      <c r="BK211" s="482"/>
      <c r="BL211" s="482"/>
      <c r="BN211" s="482"/>
      <c r="BO211" s="482"/>
      <c r="BP211" s="482"/>
      <c r="BQ211" s="482"/>
      <c r="BR211" s="482"/>
      <c r="BS211" s="482"/>
      <c r="BT211" s="482"/>
    </row>
    <row r="212" spans="1:72" ht="15" hidden="1">
      <c r="A212" s="50"/>
      <c r="B212" s="50"/>
      <c r="C212" s="224" t="s">
        <v>53</v>
      </c>
      <c r="D212" s="50"/>
      <c r="E212" s="50"/>
      <c r="F212" s="50"/>
      <c r="G212" s="50"/>
      <c r="H212" s="50"/>
      <c r="I212" s="50"/>
      <c r="J212" s="50"/>
      <c r="K212" s="569"/>
      <c r="L212" s="50"/>
      <c r="M212" s="50"/>
      <c r="N212" s="50"/>
      <c r="O212" s="1207"/>
      <c r="P212" s="1207"/>
      <c r="Q212" s="1207"/>
      <c r="R212" s="714"/>
      <c r="S212" s="1207"/>
      <c r="T212" s="1207"/>
      <c r="U212" s="1207"/>
      <c r="V212" s="1207"/>
      <c r="W212" s="1207"/>
      <c r="X212" s="1207"/>
      <c r="Y212" s="592"/>
      <c r="Z212" s="1207"/>
      <c r="AA212" s="1207"/>
      <c r="AB212" s="1207"/>
      <c r="AC212" s="715"/>
      <c r="AD212" s="1207"/>
      <c r="AE212" s="1207"/>
      <c r="AF212" s="1207"/>
      <c r="AG212" s="1207"/>
      <c r="AH212" s="1207"/>
      <c r="AI212" s="1207"/>
      <c r="BG212" s="482"/>
      <c r="BH212" s="482"/>
      <c r="BI212" s="482"/>
      <c r="BJ212" s="482"/>
      <c r="BK212" s="482"/>
      <c r="BL212" s="482"/>
      <c r="BN212" s="482"/>
      <c r="BO212" s="482"/>
      <c r="BP212" s="482"/>
      <c r="BQ212" s="482"/>
      <c r="BR212" s="482"/>
      <c r="BS212" s="482"/>
      <c r="BT212" s="482"/>
    </row>
    <row r="213" spans="1:72" ht="15" hidden="1">
      <c r="A213" s="50"/>
      <c r="B213" s="50"/>
      <c r="C213" s="224" t="s">
        <v>52</v>
      </c>
      <c r="D213" s="50"/>
      <c r="E213" s="50"/>
      <c r="F213" s="50"/>
      <c r="G213" s="50"/>
      <c r="H213" s="50"/>
      <c r="I213" s="50"/>
      <c r="J213" s="50"/>
      <c r="K213" s="569"/>
      <c r="L213" s="50"/>
      <c r="M213" s="50"/>
      <c r="N213" s="50"/>
      <c r="O213" s="1207"/>
      <c r="P213" s="1207"/>
      <c r="Q213" s="1207"/>
      <c r="R213" s="714"/>
      <c r="S213" s="1207"/>
      <c r="T213" s="1207"/>
      <c r="U213" s="1207"/>
      <c r="V213" s="1207"/>
      <c r="W213" s="1207"/>
      <c r="X213" s="1207"/>
      <c r="Y213" s="592"/>
      <c r="Z213" s="1207"/>
      <c r="AA213" s="1207"/>
      <c r="AB213" s="1207"/>
      <c r="AC213" s="715"/>
      <c r="AD213" s="1207"/>
      <c r="AE213" s="1207"/>
      <c r="AF213" s="1207"/>
      <c r="AG213" s="1207"/>
      <c r="AH213" s="1207"/>
      <c r="AI213" s="1207"/>
      <c r="BG213" s="482"/>
      <c r="BH213" s="482"/>
      <c r="BI213" s="482"/>
      <c r="BJ213" s="482"/>
      <c r="BK213" s="482"/>
      <c r="BL213" s="482"/>
      <c r="BN213" s="482"/>
      <c r="BO213" s="482"/>
      <c r="BP213" s="482"/>
      <c r="BQ213" s="482"/>
      <c r="BR213" s="482"/>
      <c r="BS213" s="482"/>
      <c r="BT213" s="482"/>
    </row>
    <row r="214" spans="1:72" ht="15" hidden="1">
      <c r="A214" s="50"/>
      <c r="B214" s="50"/>
      <c r="C214" s="567"/>
      <c r="D214" s="567"/>
      <c r="E214" s="567"/>
      <c r="F214" s="567"/>
      <c r="G214" s="567"/>
      <c r="H214" s="567"/>
      <c r="I214" s="567"/>
      <c r="J214" s="567"/>
      <c r="K214" s="567"/>
      <c r="L214" s="567"/>
      <c r="M214" s="567"/>
      <c r="N214" s="567"/>
      <c r="O214" s="567"/>
      <c r="P214" s="567"/>
      <c r="Q214" s="567"/>
      <c r="R214" s="567"/>
      <c r="S214" s="567"/>
      <c r="T214" s="567"/>
      <c r="U214" s="567"/>
      <c r="V214" s="567"/>
      <c r="W214" s="567"/>
      <c r="X214" s="567"/>
      <c r="Y214" s="567"/>
      <c r="Z214" s="567"/>
      <c r="AA214" s="567"/>
      <c r="AB214" s="567"/>
      <c r="AC214" s="582"/>
      <c r="AD214" s="583"/>
      <c r="AE214" s="583"/>
      <c r="AF214" s="583"/>
      <c r="AG214" s="583"/>
      <c r="AH214" s="583"/>
      <c r="AI214" s="583"/>
      <c r="AM214" s="477"/>
      <c r="AN214" s="477"/>
      <c r="AO214" s="477"/>
      <c r="AP214" s="477"/>
      <c r="AQ214" s="477"/>
      <c r="AR214" s="477"/>
      <c r="AS214" s="477"/>
      <c r="AT214" s="477"/>
      <c r="AU214" s="477"/>
      <c r="AV214" s="477"/>
      <c r="AW214" s="477"/>
      <c r="AX214" s="477"/>
      <c r="AY214" s="477"/>
      <c r="AZ214" s="477"/>
      <c r="BA214" s="477"/>
      <c r="BB214" s="477"/>
      <c r="BC214" s="477"/>
      <c r="BD214" s="477"/>
      <c r="BE214" s="477"/>
      <c r="BF214" s="477"/>
      <c r="BG214" s="477"/>
      <c r="BH214" s="477"/>
      <c r="BI214" s="477"/>
      <c r="BJ214" s="477"/>
      <c r="BK214" s="477"/>
      <c r="BL214" s="477"/>
      <c r="BN214" s="469"/>
      <c r="BO214" s="469"/>
      <c r="BP214" s="469"/>
      <c r="BQ214" s="469"/>
      <c r="BR214" s="469"/>
      <c r="BS214" s="469"/>
      <c r="BT214" s="469"/>
    </row>
    <row r="215" spans="1:72" ht="15" hidden="1">
      <c r="A215" s="50"/>
      <c r="B215" s="50"/>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82"/>
      <c r="AD215" s="583"/>
      <c r="AE215" s="583"/>
      <c r="AF215" s="583"/>
      <c r="AG215" s="583"/>
      <c r="AH215" s="583"/>
      <c r="AI215" s="583"/>
      <c r="AM215" s="477"/>
      <c r="AN215" s="477"/>
      <c r="AO215" s="477"/>
      <c r="AP215" s="477"/>
      <c r="AQ215" s="477"/>
      <c r="AR215" s="477"/>
      <c r="AS215" s="477"/>
      <c r="AT215" s="477"/>
      <c r="AU215" s="477"/>
      <c r="AV215" s="477"/>
      <c r="AW215" s="477"/>
      <c r="AX215" s="477"/>
      <c r="AY215" s="477"/>
      <c r="AZ215" s="477"/>
      <c r="BA215" s="477"/>
      <c r="BB215" s="477"/>
      <c r="BC215" s="477"/>
      <c r="BD215" s="477"/>
      <c r="BE215" s="477"/>
      <c r="BF215" s="477"/>
      <c r="BG215" s="477"/>
      <c r="BH215" s="477"/>
      <c r="BI215" s="477"/>
      <c r="BJ215" s="477"/>
      <c r="BK215" s="477"/>
      <c r="BL215" s="477"/>
      <c r="BN215" s="469"/>
      <c r="BO215" s="469"/>
      <c r="BP215" s="469"/>
      <c r="BQ215" s="469"/>
      <c r="BR215" s="469"/>
      <c r="BS215" s="469"/>
      <c r="BT215" s="469"/>
    </row>
    <row r="216" spans="1:72" ht="15" hidden="1">
      <c r="A216" s="50"/>
      <c r="B216" s="50"/>
      <c r="C216" s="567"/>
      <c r="D216" s="567"/>
      <c r="E216" s="567"/>
      <c r="F216" s="567"/>
      <c r="G216" s="567"/>
      <c r="H216" s="567"/>
      <c r="I216" s="567"/>
      <c r="J216" s="567"/>
      <c r="K216" s="567"/>
      <c r="L216" s="567"/>
      <c r="M216" s="567"/>
      <c r="N216" s="567"/>
      <c r="O216" s="567"/>
      <c r="P216" s="567"/>
      <c r="Q216" s="567"/>
      <c r="R216" s="567"/>
      <c r="S216" s="567"/>
      <c r="T216" s="567"/>
      <c r="U216" s="567"/>
      <c r="V216" s="567"/>
      <c r="W216" s="567"/>
      <c r="X216" s="567"/>
      <c r="Y216" s="567"/>
      <c r="Z216" s="567"/>
      <c r="AA216" s="567"/>
      <c r="AB216" s="567"/>
      <c r="AC216" s="582"/>
      <c r="AD216" s="583"/>
      <c r="AE216" s="583"/>
      <c r="AF216" s="583"/>
      <c r="AG216" s="583"/>
      <c r="AH216" s="583"/>
      <c r="AI216" s="583"/>
      <c r="AM216" s="477"/>
      <c r="AN216" s="477"/>
      <c r="AO216" s="477"/>
      <c r="AP216" s="477"/>
      <c r="AQ216" s="477"/>
      <c r="AR216" s="477"/>
      <c r="AS216" s="477"/>
      <c r="AT216" s="477"/>
      <c r="AU216" s="477"/>
      <c r="AV216" s="477"/>
      <c r="AW216" s="477"/>
      <c r="AX216" s="477"/>
      <c r="AY216" s="477"/>
      <c r="AZ216" s="477"/>
      <c r="BA216" s="477"/>
      <c r="BB216" s="477"/>
      <c r="BC216" s="477"/>
      <c r="BD216" s="477"/>
      <c r="BE216" s="477"/>
      <c r="BF216" s="477"/>
      <c r="BG216" s="477"/>
      <c r="BH216" s="477"/>
      <c r="BI216" s="477"/>
      <c r="BJ216" s="477"/>
      <c r="BK216" s="477"/>
      <c r="BL216" s="477"/>
      <c r="BN216" s="469"/>
      <c r="BO216" s="469"/>
      <c r="BP216" s="469"/>
      <c r="BQ216" s="469"/>
      <c r="BR216" s="469"/>
      <c r="BS216" s="469"/>
      <c r="BT216" s="469"/>
    </row>
    <row r="217" spans="1:72" ht="15" hidden="1">
      <c r="A217" s="50"/>
      <c r="B217" s="50"/>
      <c r="C217" s="1214" t="s">
        <v>1346</v>
      </c>
      <c r="D217" s="1214"/>
      <c r="E217" s="1214"/>
      <c r="F217" s="1214"/>
      <c r="G217" s="1214"/>
      <c r="H217" s="1214"/>
      <c r="I217" s="1214"/>
      <c r="J217" s="1214"/>
      <c r="K217" s="1214"/>
      <c r="L217" s="1214"/>
      <c r="M217" s="1214"/>
      <c r="N217" s="1215">
        <v>500000</v>
      </c>
      <c r="O217" s="1215"/>
      <c r="P217" s="1215"/>
      <c r="Q217" s="1215"/>
      <c r="R217" s="567"/>
      <c r="S217" s="1215">
        <v>5000000000</v>
      </c>
      <c r="T217" s="1215"/>
      <c r="U217" s="1215"/>
      <c r="V217" s="1215"/>
      <c r="W217" s="1215"/>
      <c r="X217" s="1215"/>
      <c r="Y217" s="567"/>
      <c r="Z217" s="1222">
        <v>500000</v>
      </c>
      <c r="AA217" s="1222"/>
      <c r="AB217" s="1222"/>
      <c r="AC217" s="1222"/>
      <c r="AD217" s="1222">
        <v>5000000000</v>
      </c>
      <c r="AE217" s="1222"/>
      <c r="AF217" s="1222"/>
      <c r="AG217" s="1222"/>
      <c r="AH217" s="1222"/>
      <c r="AI217" s="1222"/>
      <c r="AM217" s="477"/>
      <c r="AN217" s="477"/>
      <c r="AO217" s="477"/>
      <c r="AP217" s="477"/>
      <c r="AQ217" s="477"/>
      <c r="AR217" s="477"/>
      <c r="AS217" s="477"/>
      <c r="AT217" s="477"/>
      <c r="AU217" s="477"/>
      <c r="AV217" s="477"/>
      <c r="AW217" s="477"/>
      <c r="AX217" s="477"/>
      <c r="AY217" s="477"/>
      <c r="AZ217" s="477"/>
      <c r="BA217" s="477"/>
      <c r="BB217" s="477"/>
      <c r="BC217" s="477"/>
      <c r="BD217" s="477"/>
      <c r="BE217" s="477"/>
      <c r="BF217" s="477"/>
      <c r="BG217" s="477"/>
      <c r="BH217" s="477"/>
      <c r="BI217" s="477"/>
      <c r="BJ217" s="477"/>
      <c r="BK217" s="477"/>
      <c r="BL217" s="477"/>
      <c r="BN217" s="469"/>
      <c r="BO217" s="469"/>
      <c r="BP217" s="469"/>
      <c r="BQ217" s="469"/>
      <c r="BR217" s="469"/>
      <c r="BS217" s="469"/>
      <c r="BT217" s="469"/>
    </row>
    <row r="218" spans="1:72" ht="15" hidden="1">
      <c r="A218" s="50"/>
      <c r="B218" s="50"/>
      <c r="C218" s="1214"/>
      <c r="D218" s="1214"/>
      <c r="E218" s="1214"/>
      <c r="F218" s="1214"/>
      <c r="G218" s="1214"/>
      <c r="H218" s="1214"/>
      <c r="I218" s="1214"/>
      <c r="J218" s="1214"/>
      <c r="K218" s="1214"/>
      <c r="L218" s="1214"/>
      <c r="M218" s="1214"/>
      <c r="N218" s="567"/>
      <c r="O218" s="567"/>
      <c r="P218" s="567"/>
      <c r="Q218" s="567"/>
      <c r="R218" s="567"/>
      <c r="S218" s="567"/>
      <c r="T218" s="567"/>
      <c r="U218" s="567"/>
      <c r="V218" s="567"/>
      <c r="W218" s="567"/>
      <c r="X218" s="567"/>
      <c r="Y218" s="567"/>
      <c r="Z218" s="807"/>
      <c r="AA218" s="807"/>
      <c r="AB218" s="807"/>
      <c r="AC218" s="590"/>
      <c r="AD218" s="808"/>
      <c r="AE218" s="808"/>
      <c r="AF218" s="808"/>
      <c r="AG218" s="808"/>
      <c r="AH218" s="808"/>
      <c r="AI218" s="808"/>
      <c r="AM218" s="477"/>
      <c r="AN218" s="477"/>
      <c r="AO218" s="477"/>
      <c r="AP218" s="477"/>
      <c r="AQ218" s="477"/>
      <c r="AR218" s="477"/>
      <c r="AS218" s="477"/>
      <c r="AT218" s="477"/>
      <c r="AU218" s="477"/>
      <c r="AV218" s="477"/>
      <c r="AW218" s="477"/>
      <c r="AX218" s="477"/>
      <c r="AY218" s="477"/>
      <c r="AZ218" s="477"/>
      <c r="BA218" s="477"/>
      <c r="BB218" s="477"/>
      <c r="BC218" s="477"/>
      <c r="BD218" s="477"/>
      <c r="BE218" s="477"/>
      <c r="BF218" s="477"/>
      <c r="BG218" s="477"/>
      <c r="BH218" s="477"/>
      <c r="BI218" s="477"/>
      <c r="BJ218" s="477"/>
      <c r="BK218" s="477"/>
      <c r="BL218" s="477"/>
      <c r="BN218" s="469"/>
      <c r="BO218" s="469"/>
      <c r="BP218" s="469"/>
      <c r="BQ218" s="469"/>
      <c r="BR218" s="469"/>
      <c r="BS218" s="469"/>
      <c r="BT218" s="469"/>
    </row>
    <row r="219" spans="1:72" ht="15.75" hidden="1" thickBot="1">
      <c r="A219" s="50"/>
      <c r="B219" s="50"/>
      <c r="C219" s="567"/>
      <c r="D219" s="567"/>
      <c r="E219" s="567"/>
      <c r="F219" s="567"/>
      <c r="G219" s="567"/>
      <c r="H219" s="567"/>
      <c r="I219" s="567"/>
      <c r="J219" s="50" t="s">
        <v>113</v>
      </c>
      <c r="K219" s="567"/>
      <c r="L219" s="567"/>
      <c r="M219" s="567"/>
      <c r="N219" s="567"/>
      <c r="O219" s="567"/>
      <c r="P219" s="567"/>
      <c r="Q219" s="567"/>
      <c r="R219" s="567"/>
      <c r="S219" s="1223">
        <f>S198+S206</f>
        <v>20887250000</v>
      </c>
      <c r="T219" s="1223"/>
      <c r="U219" s="1223"/>
      <c r="V219" s="1223"/>
      <c r="W219" s="1223"/>
      <c r="X219" s="1223"/>
      <c r="Y219" s="567"/>
      <c r="Z219" s="567"/>
      <c r="AA219" s="567"/>
      <c r="AB219" s="567"/>
      <c r="AC219" s="582"/>
      <c r="AD219" s="1223">
        <f>AD198+AD206</f>
        <v>20887250000</v>
      </c>
      <c r="AE219" s="1223"/>
      <c r="AF219" s="1223"/>
      <c r="AG219" s="1223"/>
      <c r="AH219" s="1223"/>
      <c r="AI219" s="1223"/>
      <c r="AM219" s="477"/>
      <c r="AN219" s="477"/>
      <c r="AO219" s="477"/>
      <c r="AP219" s="477"/>
      <c r="AQ219" s="477"/>
      <c r="AR219" s="477"/>
      <c r="AS219" s="477"/>
      <c r="AT219" s="477"/>
      <c r="AU219" s="477"/>
      <c r="AV219" s="477"/>
      <c r="AW219" s="477"/>
      <c r="AX219" s="477"/>
      <c r="AY219" s="477"/>
      <c r="AZ219" s="477"/>
      <c r="BA219" s="477"/>
      <c r="BB219" s="477"/>
      <c r="BC219" s="477"/>
      <c r="BD219" s="477"/>
      <c r="BE219" s="477"/>
      <c r="BF219" s="477"/>
      <c r="BG219" s="477"/>
      <c r="BH219" s="477"/>
      <c r="BI219" s="477"/>
      <c r="BJ219" s="477"/>
      <c r="BK219" s="477"/>
      <c r="BL219" s="477"/>
      <c r="BN219" s="469"/>
      <c r="BO219" s="469"/>
      <c r="BP219" s="469"/>
      <c r="BQ219" s="469"/>
      <c r="BR219" s="469"/>
      <c r="BS219" s="469"/>
      <c r="BT219" s="469"/>
    </row>
    <row r="220" spans="1:72" ht="5.25" customHeight="1">
      <c r="A220" s="50"/>
      <c r="B220" s="50"/>
      <c r="C220" s="567"/>
      <c r="D220" s="567"/>
      <c r="E220" s="567"/>
      <c r="F220" s="567"/>
      <c r="G220" s="567"/>
      <c r="H220" s="567"/>
      <c r="I220" s="567"/>
      <c r="J220" s="50"/>
      <c r="K220" s="567"/>
      <c r="L220" s="567"/>
      <c r="M220" s="567"/>
      <c r="N220" s="567"/>
      <c r="O220" s="567"/>
      <c r="P220" s="567"/>
      <c r="Q220" s="567"/>
      <c r="R220" s="567"/>
      <c r="S220" s="567"/>
      <c r="T220" s="567"/>
      <c r="U220" s="567"/>
      <c r="V220" s="567"/>
      <c r="W220" s="567"/>
      <c r="X220" s="567"/>
      <c r="Y220" s="567"/>
      <c r="Z220" s="567"/>
      <c r="AA220" s="567"/>
      <c r="AB220" s="567"/>
      <c r="AC220" s="582"/>
      <c r="AD220" s="583"/>
      <c r="AE220" s="583"/>
      <c r="AF220" s="583"/>
      <c r="AG220" s="583"/>
      <c r="AH220" s="583"/>
      <c r="AI220" s="583"/>
      <c r="AM220" s="477"/>
      <c r="AN220" s="477"/>
      <c r="AO220" s="477"/>
      <c r="AP220" s="477"/>
      <c r="AQ220" s="477"/>
      <c r="AR220" s="477"/>
      <c r="AS220" s="477"/>
      <c r="AT220" s="477"/>
      <c r="AU220" s="477"/>
      <c r="AV220" s="477"/>
      <c r="AW220" s="477"/>
      <c r="AX220" s="477"/>
      <c r="AY220" s="477"/>
      <c r="AZ220" s="477"/>
      <c r="BA220" s="477"/>
      <c r="BB220" s="477"/>
      <c r="BC220" s="477"/>
      <c r="BD220" s="477"/>
      <c r="BE220" s="477"/>
      <c r="BF220" s="477"/>
      <c r="BG220" s="477"/>
      <c r="BH220" s="477"/>
      <c r="BI220" s="477"/>
      <c r="BJ220" s="477"/>
      <c r="BK220" s="477"/>
      <c r="BL220" s="477"/>
      <c r="BN220" s="469"/>
      <c r="BO220" s="469"/>
      <c r="BP220" s="469"/>
      <c r="BQ220" s="469"/>
      <c r="BR220" s="469"/>
      <c r="BS220" s="469"/>
      <c r="BT220" s="469"/>
    </row>
    <row r="221" spans="1:56" ht="15">
      <c r="A221" s="50">
        <v>14</v>
      </c>
      <c r="B221" s="50" t="s">
        <v>1254</v>
      </c>
      <c r="C221" s="142" t="s">
        <v>842</v>
      </c>
      <c r="D221" s="142"/>
      <c r="E221" s="142"/>
      <c r="F221" s="142"/>
      <c r="G221" s="142"/>
      <c r="H221" s="142"/>
      <c r="I221" s="142"/>
      <c r="J221" s="142"/>
      <c r="K221" s="142"/>
      <c r="L221" s="142"/>
      <c r="M221" s="142"/>
      <c r="N221" s="142"/>
      <c r="O221" s="142"/>
      <c r="P221" s="142"/>
      <c r="Q221" s="142"/>
      <c r="R221" s="142"/>
      <c r="S221" s="142"/>
      <c r="T221" s="142"/>
      <c r="U221" s="582"/>
      <c r="V221" s="582"/>
      <c r="W221" s="582"/>
      <c r="X221" s="582"/>
      <c r="Y221" s="582"/>
      <c r="Z221" s="582"/>
      <c r="AA221" s="582"/>
      <c r="AB221" s="582"/>
      <c r="AC221" s="582"/>
      <c r="AD221" s="582"/>
      <c r="AE221" s="582"/>
      <c r="AF221" s="582"/>
      <c r="AG221" s="582"/>
      <c r="AH221" s="582"/>
      <c r="AI221" s="582"/>
      <c r="AK221" s="461">
        <v>12</v>
      </c>
      <c r="AL221" s="461" t="s">
        <v>1254</v>
      </c>
      <c r="AM221" s="462" t="s">
        <v>870</v>
      </c>
      <c r="AN221" s="462"/>
      <c r="AO221" s="462"/>
      <c r="AP221" s="462"/>
      <c r="AQ221" s="462"/>
      <c r="AR221" s="462"/>
      <c r="AS221" s="462"/>
      <c r="AT221" s="462"/>
      <c r="AU221" s="462"/>
      <c r="AV221" s="462"/>
      <c r="AW221" s="462"/>
      <c r="AX221" s="462"/>
      <c r="AY221" s="462"/>
      <c r="AZ221" s="462"/>
      <c r="BA221" s="462"/>
      <c r="BB221" s="462"/>
      <c r="BC221" s="462"/>
      <c r="BD221" s="462"/>
    </row>
    <row r="222" spans="1:72" ht="15">
      <c r="A222" s="50"/>
      <c r="B222" s="50"/>
      <c r="C222" s="585"/>
      <c r="D222" s="585"/>
      <c r="E222" s="585"/>
      <c r="F222" s="585"/>
      <c r="G222" s="585"/>
      <c r="H222" s="585"/>
      <c r="I222" s="585"/>
      <c r="J222" s="585"/>
      <c r="K222" s="585"/>
      <c r="L222" s="585"/>
      <c r="M222" s="585"/>
      <c r="N222" s="585"/>
      <c r="O222" s="585"/>
      <c r="P222" s="585"/>
      <c r="Q222" s="585"/>
      <c r="R222" s="585"/>
      <c r="S222" s="585"/>
      <c r="T222" s="585"/>
      <c r="U222" s="582"/>
      <c r="V222" s="582"/>
      <c r="W222" s="1210" t="str">
        <f>'Danh mục'!$B$17</f>
        <v>Số cuối kỳ</v>
      </c>
      <c r="X222" s="1210"/>
      <c r="Y222" s="1210"/>
      <c r="Z222" s="1210"/>
      <c r="AA222" s="1210"/>
      <c r="AB222" s="1210"/>
      <c r="AC222" s="587"/>
      <c r="AD222" s="1210" t="str">
        <f>'Danh mục'!$B$19</f>
        <v>Số đầu năm</v>
      </c>
      <c r="AE222" s="1210"/>
      <c r="AF222" s="1210"/>
      <c r="AG222" s="1210"/>
      <c r="AH222" s="1210"/>
      <c r="AI222" s="1210"/>
      <c r="AM222" s="466"/>
      <c r="AN222" s="466"/>
      <c r="AO222" s="466"/>
      <c r="AP222" s="466"/>
      <c r="AQ222" s="466"/>
      <c r="AR222" s="466"/>
      <c r="AS222" s="466"/>
      <c r="AT222" s="466"/>
      <c r="AU222" s="466"/>
      <c r="AV222" s="466"/>
      <c r="AW222" s="466"/>
      <c r="AX222" s="466"/>
      <c r="AY222" s="466"/>
      <c r="AZ222" s="466"/>
      <c r="BA222" s="466"/>
      <c r="BB222" s="466"/>
      <c r="BC222" s="466"/>
      <c r="BD222" s="466"/>
      <c r="BG222" s="1299" t="s">
        <v>498</v>
      </c>
      <c r="BH222" s="1299"/>
      <c r="BI222" s="1299"/>
      <c r="BJ222" s="1299"/>
      <c r="BK222" s="1299"/>
      <c r="BL222" s="1299"/>
      <c r="BN222" s="1299" t="s">
        <v>499</v>
      </c>
      <c r="BO222" s="1299"/>
      <c r="BP222" s="1299"/>
      <c r="BQ222" s="1299"/>
      <c r="BR222" s="1299"/>
      <c r="BS222" s="1299"/>
      <c r="BT222" s="467"/>
    </row>
    <row r="223" spans="1:72" ht="15">
      <c r="A223" s="50"/>
      <c r="B223" s="50"/>
      <c r="C223" s="585"/>
      <c r="D223" s="585"/>
      <c r="E223" s="585"/>
      <c r="F223" s="585"/>
      <c r="G223" s="585"/>
      <c r="H223" s="585"/>
      <c r="I223" s="585"/>
      <c r="J223" s="585"/>
      <c r="K223" s="585"/>
      <c r="L223" s="585"/>
      <c r="M223" s="585"/>
      <c r="N223" s="585"/>
      <c r="O223" s="585"/>
      <c r="P223" s="585"/>
      <c r="Q223" s="585"/>
      <c r="R223" s="585"/>
      <c r="S223" s="585"/>
      <c r="T223" s="585"/>
      <c r="U223" s="582"/>
      <c r="V223" s="582"/>
      <c r="W223" s="588"/>
      <c r="X223" s="588"/>
      <c r="Y223" s="588"/>
      <c r="Z223" s="588"/>
      <c r="AA223" s="588"/>
      <c r="AB223" s="587" t="s">
        <v>1213</v>
      </c>
      <c r="AC223" s="564"/>
      <c r="AD223" s="589"/>
      <c r="AE223" s="588"/>
      <c r="AF223" s="588"/>
      <c r="AG223" s="588"/>
      <c r="AH223" s="588"/>
      <c r="AI223" s="587" t="s">
        <v>1213</v>
      </c>
      <c r="AM223" s="466"/>
      <c r="AN223" s="466"/>
      <c r="AO223" s="466"/>
      <c r="AP223" s="466"/>
      <c r="AQ223" s="466"/>
      <c r="AR223" s="466"/>
      <c r="AS223" s="466"/>
      <c r="AT223" s="466"/>
      <c r="AU223" s="466"/>
      <c r="AV223" s="466"/>
      <c r="AW223" s="466"/>
      <c r="AX223" s="466"/>
      <c r="AY223" s="466"/>
      <c r="AZ223" s="466"/>
      <c r="BA223" s="466"/>
      <c r="BB223" s="466"/>
      <c r="BC223" s="466"/>
      <c r="BD223" s="466"/>
      <c r="BG223" s="467"/>
      <c r="BH223" s="467"/>
      <c r="BI223" s="467"/>
      <c r="BJ223" s="467"/>
      <c r="BK223" s="467"/>
      <c r="BL223" s="467"/>
      <c r="BN223" s="467"/>
      <c r="BO223" s="467"/>
      <c r="BP223" s="467"/>
      <c r="BQ223" s="467"/>
      <c r="BR223" s="467"/>
      <c r="BS223" s="467"/>
      <c r="BT223" s="467"/>
    </row>
    <row r="224" spans="1:72" ht="15" hidden="1">
      <c r="A224" s="50"/>
      <c r="B224" s="50"/>
      <c r="C224" s="582" t="s">
        <v>1327</v>
      </c>
      <c r="D224" s="585"/>
      <c r="E224" s="585"/>
      <c r="F224" s="585"/>
      <c r="G224" s="585"/>
      <c r="H224" s="585"/>
      <c r="I224" s="585"/>
      <c r="J224" s="585"/>
      <c r="K224" s="585"/>
      <c r="L224" s="585"/>
      <c r="M224" s="585"/>
      <c r="N224" s="585"/>
      <c r="O224" s="585"/>
      <c r="P224" s="585"/>
      <c r="Q224" s="585"/>
      <c r="R224" s="585"/>
      <c r="S224" s="585"/>
      <c r="T224" s="585"/>
      <c r="U224" s="582"/>
      <c r="V224" s="582"/>
      <c r="W224" s="1219">
        <v>2976427017</v>
      </c>
      <c r="X224" s="1219"/>
      <c r="Y224" s="1219"/>
      <c r="Z224" s="1219"/>
      <c r="AA224" s="1219"/>
      <c r="AB224" s="1219"/>
      <c r="AC224" s="564"/>
      <c r="AD224" s="1219">
        <v>3011408823</v>
      </c>
      <c r="AE224" s="1219"/>
      <c r="AF224" s="1219"/>
      <c r="AG224" s="1219"/>
      <c r="AH224" s="1219"/>
      <c r="AI224" s="1219"/>
      <c r="AM224" s="466"/>
      <c r="AN224" s="466"/>
      <c r="AO224" s="466"/>
      <c r="AP224" s="466"/>
      <c r="AQ224" s="466"/>
      <c r="AR224" s="466"/>
      <c r="AS224" s="466"/>
      <c r="AT224" s="466"/>
      <c r="AU224" s="466"/>
      <c r="AV224" s="466"/>
      <c r="AW224" s="466"/>
      <c r="AX224" s="466"/>
      <c r="AY224" s="466"/>
      <c r="AZ224" s="466"/>
      <c r="BA224" s="466"/>
      <c r="BB224" s="466"/>
      <c r="BC224" s="466"/>
      <c r="BD224" s="466"/>
      <c r="BG224" s="467"/>
      <c r="BH224" s="467"/>
      <c r="BI224" s="467"/>
      <c r="BJ224" s="467"/>
      <c r="BK224" s="467"/>
      <c r="BL224" s="467"/>
      <c r="BN224" s="467"/>
      <c r="BO224" s="467"/>
      <c r="BP224" s="467"/>
      <c r="BQ224" s="467"/>
      <c r="BR224" s="467"/>
      <c r="BS224" s="467"/>
      <c r="BT224" s="467"/>
    </row>
    <row r="225" spans="1:72" ht="15">
      <c r="A225" s="50"/>
      <c r="B225" s="50"/>
      <c r="C225" s="657" t="s">
        <v>1260</v>
      </c>
      <c r="D225" s="50"/>
      <c r="E225" s="50"/>
      <c r="F225" s="50"/>
      <c r="G225" s="50"/>
      <c r="H225" s="50"/>
      <c r="I225" s="50"/>
      <c r="J225" s="50"/>
      <c r="K225" s="50"/>
      <c r="L225" s="50"/>
      <c r="M225" s="50"/>
      <c r="N225" s="50"/>
      <c r="O225" s="50"/>
      <c r="P225" s="50"/>
      <c r="Q225" s="50"/>
      <c r="R225" s="50"/>
      <c r="S225" s="50"/>
      <c r="T225" s="50"/>
      <c r="U225" s="582"/>
      <c r="V225" s="582"/>
      <c r="W225" s="1216">
        <f>'Tổng hợp'!F112</f>
        <v>90836683</v>
      </c>
      <c r="X225" s="1216"/>
      <c r="Y225" s="1216"/>
      <c r="Z225" s="1216"/>
      <c r="AA225" s="1216"/>
      <c r="AB225" s="1216"/>
      <c r="AC225" s="574"/>
      <c r="AD225" s="1216">
        <f>'Tổng hợp'!J112</f>
        <v>162208361</v>
      </c>
      <c r="AE225" s="1216"/>
      <c r="AF225" s="1216"/>
      <c r="AG225" s="1216"/>
      <c r="AH225" s="1216"/>
      <c r="AI225" s="1216"/>
      <c r="AM225" s="468" t="s">
        <v>871</v>
      </c>
      <c r="AN225" s="461"/>
      <c r="AO225" s="461"/>
      <c r="AP225" s="461"/>
      <c r="AQ225" s="461"/>
      <c r="AR225" s="461"/>
      <c r="AS225" s="461"/>
      <c r="AT225" s="461"/>
      <c r="AU225" s="461"/>
      <c r="AV225" s="461"/>
      <c r="AW225" s="461"/>
      <c r="AX225" s="461"/>
      <c r="AY225" s="461"/>
      <c r="AZ225" s="461"/>
      <c r="BA225" s="461"/>
      <c r="BB225" s="461"/>
      <c r="BC225" s="461"/>
      <c r="BD225" s="461"/>
      <c r="BG225" s="1298"/>
      <c r="BH225" s="1298"/>
      <c r="BI225" s="1298"/>
      <c r="BJ225" s="1298"/>
      <c r="BK225" s="1298"/>
      <c r="BL225" s="1298"/>
      <c r="BN225" s="1298"/>
      <c r="BO225" s="1298"/>
      <c r="BP225" s="1298"/>
      <c r="BQ225" s="1298"/>
      <c r="BR225" s="1298"/>
      <c r="BS225" s="1298"/>
      <c r="BT225" s="469"/>
    </row>
    <row r="226" spans="1:72" ht="15" hidden="1">
      <c r="A226" s="50"/>
      <c r="B226" s="50"/>
      <c r="C226" s="224" t="s">
        <v>1326</v>
      </c>
      <c r="D226" s="50"/>
      <c r="E226" s="50"/>
      <c r="F226" s="50"/>
      <c r="G226" s="50"/>
      <c r="H226" s="50"/>
      <c r="I226" s="50"/>
      <c r="J226" s="50"/>
      <c r="K226" s="50"/>
      <c r="L226" s="50"/>
      <c r="M226" s="50"/>
      <c r="N226" s="50"/>
      <c r="O226" s="50"/>
      <c r="P226" s="50"/>
      <c r="Q226" s="50"/>
      <c r="R226" s="50"/>
      <c r="S226" s="50"/>
      <c r="T226" s="50"/>
      <c r="U226" s="582"/>
      <c r="V226" s="582"/>
      <c r="W226" s="1208">
        <v>465395153</v>
      </c>
      <c r="X226" s="1208"/>
      <c r="Y226" s="1208"/>
      <c r="Z226" s="1208"/>
      <c r="AA226" s="1208"/>
      <c r="AB226" s="1208"/>
      <c r="AC226" s="574"/>
      <c r="AD226" s="1208">
        <v>632192416</v>
      </c>
      <c r="AE226" s="1208"/>
      <c r="AF226" s="1208"/>
      <c r="AG226" s="1208"/>
      <c r="AH226" s="1208"/>
      <c r="AI226" s="1208"/>
      <c r="AM226" s="468"/>
      <c r="AN226" s="461"/>
      <c r="AO226" s="461"/>
      <c r="AP226" s="461"/>
      <c r="AQ226" s="461"/>
      <c r="AR226" s="461"/>
      <c r="AS226" s="461"/>
      <c r="AT226" s="461"/>
      <c r="AU226" s="461"/>
      <c r="AV226" s="461"/>
      <c r="AW226" s="461"/>
      <c r="AX226" s="461"/>
      <c r="AY226" s="461"/>
      <c r="AZ226" s="461"/>
      <c r="BA226" s="461"/>
      <c r="BB226" s="461"/>
      <c r="BC226" s="461"/>
      <c r="BD226" s="461"/>
      <c r="BG226" s="471"/>
      <c r="BH226" s="471"/>
      <c r="BI226" s="471"/>
      <c r="BJ226" s="471"/>
      <c r="BK226" s="471"/>
      <c r="BL226" s="471"/>
      <c r="BN226" s="471"/>
      <c r="BO226" s="471"/>
      <c r="BP226" s="471"/>
      <c r="BQ226" s="471"/>
      <c r="BR226" s="471"/>
      <c r="BS226" s="471"/>
      <c r="BT226" s="471"/>
    </row>
    <row r="227" spans="1:74" ht="15.75" thickBot="1">
      <c r="A227" s="50"/>
      <c r="B227" s="50"/>
      <c r="C227" s="582"/>
      <c r="D227" s="50"/>
      <c r="E227" s="50"/>
      <c r="F227" s="50"/>
      <c r="G227" s="50"/>
      <c r="H227" s="50"/>
      <c r="I227" s="50"/>
      <c r="J227" s="50" t="s">
        <v>113</v>
      </c>
      <c r="K227" s="50"/>
      <c r="L227" s="50"/>
      <c r="M227" s="50"/>
      <c r="N227" s="597"/>
      <c r="O227" s="50"/>
      <c r="P227" s="50"/>
      <c r="Q227" s="50"/>
      <c r="R227" s="50"/>
      <c r="S227" s="50"/>
      <c r="T227" s="50"/>
      <c r="U227" s="582"/>
      <c r="V227" s="582"/>
      <c r="W227" s="1205">
        <f>SUM(W225)</f>
        <v>90836683</v>
      </c>
      <c r="X227" s="1205"/>
      <c r="Y227" s="1205"/>
      <c r="Z227" s="1205"/>
      <c r="AA227" s="1205"/>
      <c r="AB227" s="1205"/>
      <c r="AC227" s="592"/>
      <c r="AD227" s="1205">
        <f>SUM(AD225)</f>
        <v>162208361</v>
      </c>
      <c r="AE227" s="1205"/>
      <c r="AF227" s="1205"/>
      <c r="AG227" s="1205"/>
      <c r="AH227" s="1205"/>
      <c r="AI227" s="1205"/>
      <c r="AM227" s="468" t="s">
        <v>873</v>
      </c>
      <c r="AN227" s="461"/>
      <c r="AO227" s="461"/>
      <c r="AP227" s="461"/>
      <c r="AQ227" s="461"/>
      <c r="AR227" s="461"/>
      <c r="AS227" s="461"/>
      <c r="AT227" s="461"/>
      <c r="AU227" s="461"/>
      <c r="AV227" s="461"/>
      <c r="AW227" s="461"/>
      <c r="AX227" s="461"/>
      <c r="AY227" s="461"/>
      <c r="AZ227" s="461"/>
      <c r="BA227" s="461"/>
      <c r="BB227" s="461"/>
      <c r="BC227" s="461"/>
      <c r="BD227" s="461"/>
      <c r="BG227" s="1344" t="e">
        <f>BG225+#REF!-#REF!</f>
        <v>#REF!</v>
      </c>
      <c r="BH227" s="1344"/>
      <c r="BI227" s="1344"/>
      <c r="BJ227" s="1344"/>
      <c r="BK227" s="1344"/>
      <c r="BL227" s="1344"/>
      <c r="BM227" s="488"/>
      <c r="BN227" s="1344" t="e">
        <f>BN225+#REF!-#REF!</f>
        <v>#REF!</v>
      </c>
      <c r="BO227" s="1344"/>
      <c r="BP227" s="1344"/>
      <c r="BQ227" s="1344"/>
      <c r="BR227" s="1344"/>
      <c r="BS227" s="1344"/>
      <c r="BT227" s="472"/>
      <c r="BU227" s="498">
        <f>W227-'Tổng hợp'!F112</f>
        <v>0</v>
      </c>
      <c r="BV227" s="498">
        <f>AD227-'Tổng hợp'!J112</f>
        <v>0</v>
      </c>
    </row>
    <row r="228" spans="1:72" ht="8.25" customHeight="1" thickTop="1">
      <c r="A228" s="50"/>
      <c r="B228" s="50"/>
      <c r="C228" s="567"/>
      <c r="D228" s="567"/>
      <c r="E228" s="567"/>
      <c r="F228" s="567"/>
      <c r="G228" s="567"/>
      <c r="H228" s="567"/>
      <c r="I228" s="567"/>
      <c r="J228" s="567"/>
      <c r="K228" s="567"/>
      <c r="L228" s="567"/>
      <c r="M228" s="567"/>
      <c r="N228" s="567"/>
      <c r="O228" s="567"/>
      <c r="P228" s="567"/>
      <c r="Q228" s="567"/>
      <c r="R228" s="567"/>
      <c r="S228" s="567"/>
      <c r="T228" s="567"/>
      <c r="U228" s="567"/>
      <c r="V228" s="567"/>
      <c r="W228" s="567"/>
      <c r="X228" s="567"/>
      <c r="Y228" s="567"/>
      <c r="Z228" s="567"/>
      <c r="AA228" s="567"/>
      <c r="AB228" s="567"/>
      <c r="AC228" s="582"/>
      <c r="AD228" s="583"/>
      <c r="AE228" s="583"/>
      <c r="AF228" s="583"/>
      <c r="AG228" s="583"/>
      <c r="AH228" s="583"/>
      <c r="AI228" s="583"/>
      <c r="AM228" s="477"/>
      <c r="AN228" s="477"/>
      <c r="AO228" s="477"/>
      <c r="AP228" s="477"/>
      <c r="AQ228" s="477"/>
      <c r="AR228" s="477"/>
      <c r="AS228" s="477"/>
      <c r="AT228" s="477"/>
      <c r="AU228" s="477"/>
      <c r="AV228" s="477"/>
      <c r="AW228" s="477"/>
      <c r="AX228" s="477"/>
      <c r="AY228" s="477"/>
      <c r="AZ228" s="477"/>
      <c r="BA228" s="477"/>
      <c r="BB228" s="477"/>
      <c r="BC228" s="477"/>
      <c r="BD228" s="477"/>
      <c r="BE228" s="477"/>
      <c r="BF228" s="477"/>
      <c r="BG228" s="477"/>
      <c r="BH228" s="477"/>
      <c r="BI228" s="477"/>
      <c r="BJ228" s="477"/>
      <c r="BK228" s="477"/>
      <c r="BL228" s="477"/>
      <c r="BN228" s="469"/>
      <c r="BO228" s="469"/>
      <c r="BP228" s="469"/>
      <c r="BQ228" s="469"/>
      <c r="BR228" s="469"/>
      <c r="BS228" s="469"/>
      <c r="BT228" s="469"/>
    </row>
    <row r="229" spans="1:56" ht="15">
      <c r="A229" s="50">
        <v>15</v>
      </c>
      <c r="B229" s="50" t="s">
        <v>1254</v>
      </c>
      <c r="C229" s="142" t="s">
        <v>843</v>
      </c>
      <c r="D229" s="142"/>
      <c r="E229" s="142"/>
      <c r="F229" s="142"/>
      <c r="G229" s="142"/>
      <c r="H229" s="142"/>
      <c r="I229" s="142"/>
      <c r="J229" s="142"/>
      <c r="K229" s="142"/>
      <c r="L229" s="142"/>
      <c r="M229" s="142"/>
      <c r="N229" s="142"/>
      <c r="O229" s="142"/>
      <c r="P229" s="142"/>
      <c r="Q229" s="142"/>
      <c r="R229" s="142"/>
      <c r="S229" s="142"/>
      <c r="T229" s="142"/>
      <c r="U229" s="582"/>
      <c r="V229" s="582"/>
      <c r="W229" s="582"/>
      <c r="X229" s="582"/>
      <c r="Y229" s="582"/>
      <c r="Z229" s="582"/>
      <c r="AA229" s="582"/>
      <c r="AB229" s="582"/>
      <c r="AC229" s="582"/>
      <c r="AD229" s="582"/>
      <c r="AE229" s="582"/>
      <c r="AF229" s="582"/>
      <c r="AG229" s="582"/>
      <c r="AH229" s="582"/>
      <c r="AI229" s="582"/>
      <c r="AK229" s="461">
        <v>13</v>
      </c>
      <c r="AL229" s="461" t="s">
        <v>1254</v>
      </c>
      <c r="AM229" s="462" t="s">
        <v>874</v>
      </c>
      <c r="AN229" s="462"/>
      <c r="AO229" s="462"/>
      <c r="AP229" s="462"/>
      <c r="AQ229" s="462"/>
      <c r="AR229" s="462"/>
      <c r="AS229" s="462"/>
      <c r="AT229" s="462"/>
      <c r="AU229" s="462"/>
      <c r="AV229" s="462"/>
      <c r="AW229" s="462"/>
      <c r="AX229" s="462"/>
      <c r="AY229" s="462"/>
      <c r="AZ229" s="462"/>
      <c r="BA229" s="462"/>
      <c r="BB229" s="462"/>
      <c r="BC229" s="462"/>
      <c r="BD229" s="462"/>
    </row>
    <row r="230" spans="1:56" ht="15" hidden="1">
      <c r="A230" s="50"/>
      <c r="B230" s="50"/>
      <c r="C230" s="142"/>
      <c r="D230" s="142"/>
      <c r="E230" s="142"/>
      <c r="F230" s="142"/>
      <c r="G230" s="142"/>
      <c r="H230" s="142"/>
      <c r="I230" s="142"/>
      <c r="J230" s="142"/>
      <c r="K230" s="142"/>
      <c r="L230" s="142"/>
      <c r="M230" s="142"/>
      <c r="N230" s="142"/>
      <c r="O230" s="142"/>
      <c r="P230" s="142"/>
      <c r="Q230" s="142"/>
      <c r="R230" s="142"/>
      <c r="S230" s="142"/>
      <c r="T230" s="142"/>
      <c r="U230" s="582"/>
      <c r="V230" s="582"/>
      <c r="W230" s="582"/>
      <c r="X230" s="582"/>
      <c r="Y230" s="582"/>
      <c r="Z230" s="582"/>
      <c r="AA230" s="582"/>
      <c r="AB230" s="582"/>
      <c r="AC230" s="582"/>
      <c r="AD230" s="582"/>
      <c r="AE230" s="582"/>
      <c r="AF230" s="582"/>
      <c r="AG230" s="582"/>
      <c r="AH230" s="582"/>
      <c r="AI230" s="582"/>
      <c r="AM230" s="462"/>
      <c r="AN230" s="462"/>
      <c r="AO230" s="462"/>
      <c r="AP230" s="462"/>
      <c r="AQ230" s="462"/>
      <c r="AR230" s="462"/>
      <c r="AS230" s="462"/>
      <c r="AT230" s="462"/>
      <c r="AU230" s="462"/>
      <c r="AV230" s="462"/>
      <c r="AW230" s="462"/>
      <c r="AX230" s="462"/>
      <c r="AY230" s="462"/>
      <c r="AZ230" s="462"/>
      <c r="BA230" s="462"/>
      <c r="BB230" s="462"/>
      <c r="BC230" s="462"/>
      <c r="BD230" s="462"/>
    </row>
    <row r="231" spans="1:56" ht="15">
      <c r="A231" s="50"/>
      <c r="B231" s="50"/>
      <c r="C231" s="585"/>
      <c r="D231" s="585"/>
      <c r="E231" s="585"/>
      <c r="F231" s="585"/>
      <c r="G231" s="585"/>
      <c r="H231" s="585"/>
      <c r="I231" s="585"/>
      <c r="J231" s="585"/>
      <c r="K231" s="585"/>
      <c r="L231" s="585"/>
      <c r="M231" s="585"/>
      <c r="N231" s="585"/>
      <c r="O231" s="585"/>
      <c r="P231" s="585"/>
      <c r="Q231" s="585"/>
      <c r="R231" s="585"/>
      <c r="S231" s="585"/>
      <c r="T231" s="585"/>
      <c r="U231" s="582"/>
      <c r="V231" s="582"/>
      <c r="W231" s="1210" t="str">
        <f>'Danh mục'!B17</f>
        <v>Số cuối kỳ</v>
      </c>
      <c r="X231" s="1209"/>
      <c r="Y231" s="1209"/>
      <c r="Z231" s="1209"/>
      <c r="AA231" s="1209"/>
      <c r="AB231" s="1209"/>
      <c r="AC231" s="587"/>
      <c r="AD231" s="1210" t="str">
        <f>'Danh mục'!B19</f>
        <v>Số đầu năm</v>
      </c>
      <c r="AE231" s="1210"/>
      <c r="AF231" s="1210"/>
      <c r="AG231" s="1210"/>
      <c r="AH231" s="1210"/>
      <c r="AI231" s="1210"/>
      <c r="AM231" s="462"/>
      <c r="AN231" s="462"/>
      <c r="AO231" s="462"/>
      <c r="AP231" s="462"/>
      <c r="AQ231" s="462"/>
      <c r="AR231" s="462"/>
      <c r="AS231" s="462"/>
      <c r="AT231" s="462"/>
      <c r="AU231" s="462"/>
      <c r="AV231" s="462"/>
      <c r="AW231" s="462"/>
      <c r="AX231" s="462"/>
      <c r="AY231" s="462"/>
      <c r="AZ231" s="462"/>
      <c r="BA231" s="462"/>
      <c r="BB231" s="462"/>
      <c r="BC231" s="462"/>
      <c r="BD231" s="462"/>
    </row>
    <row r="232" spans="1:56" ht="15">
      <c r="A232" s="50"/>
      <c r="B232" s="50"/>
      <c r="C232" s="582"/>
      <c r="D232" s="50"/>
      <c r="E232" s="50"/>
      <c r="F232" s="50"/>
      <c r="G232" s="50"/>
      <c r="H232" s="50"/>
      <c r="I232" s="50"/>
      <c r="J232" s="50"/>
      <c r="K232" s="50"/>
      <c r="L232" s="50"/>
      <c r="M232" s="50"/>
      <c r="N232" s="50"/>
      <c r="O232" s="50"/>
      <c r="P232" s="50"/>
      <c r="Q232" s="50"/>
      <c r="R232" s="50"/>
      <c r="S232" s="50"/>
      <c r="T232" s="50"/>
      <c r="U232" s="582"/>
      <c r="V232" s="582"/>
      <c r="W232" s="765"/>
      <c r="X232" s="765"/>
      <c r="Y232" s="765"/>
      <c r="Z232" s="765"/>
      <c r="AA232" s="765"/>
      <c r="AB232" s="766" t="s">
        <v>1213</v>
      </c>
      <c r="AC232" s="564"/>
      <c r="AD232" s="768"/>
      <c r="AE232" s="765"/>
      <c r="AF232" s="765"/>
      <c r="AG232" s="765"/>
      <c r="AH232" s="765"/>
      <c r="AI232" s="766" t="s">
        <v>1213</v>
      </c>
      <c r="AM232" s="462"/>
      <c r="AN232" s="462"/>
      <c r="AO232" s="462"/>
      <c r="AP232" s="462"/>
      <c r="AQ232" s="462"/>
      <c r="AR232" s="462"/>
      <c r="AS232" s="462"/>
      <c r="AT232" s="462"/>
      <c r="AU232" s="462"/>
      <c r="AV232" s="462"/>
      <c r="AW232" s="462"/>
      <c r="AX232" s="462"/>
      <c r="AY232" s="462"/>
      <c r="AZ232" s="462"/>
      <c r="BA232" s="462"/>
      <c r="BB232" s="462"/>
      <c r="BC232" s="462"/>
      <c r="BD232" s="462"/>
    </row>
    <row r="233" spans="1:56" ht="15">
      <c r="A233" s="50"/>
      <c r="B233" s="50"/>
      <c r="C233" s="224" t="s">
        <v>1106</v>
      </c>
      <c r="D233" s="50"/>
      <c r="E233" s="50"/>
      <c r="F233" s="50"/>
      <c r="G233" s="50"/>
      <c r="H233" s="50"/>
      <c r="I233" s="50"/>
      <c r="J233" s="50"/>
      <c r="K233" s="50"/>
      <c r="L233" s="50"/>
      <c r="M233" s="50"/>
      <c r="N233" s="50"/>
      <c r="O233" s="50"/>
      <c r="P233" s="50"/>
      <c r="Q233" s="50"/>
      <c r="R233" s="50"/>
      <c r="S233" s="50"/>
      <c r="T233" s="50"/>
      <c r="U233" s="582"/>
      <c r="V233" s="582"/>
      <c r="W233" s="1208">
        <f>SUM(W234:AB235)</f>
        <v>0</v>
      </c>
      <c r="X233" s="1208"/>
      <c r="Y233" s="1208"/>
      <c r="Z233" s="1208"/>
      <c r="AA233" s="1208"/>
      <c r="AB233" s="1208"/>
      <c r="AC233" s="592"/>
      <c r="AD233" s="1208">
        <f>AD237</f>
        <v>7997315000</v>
      </c>
      <c r="AE233" s="1208"/>
      <c r="AF233" s="1208"/>
      <c r="AG233" s="1208"/>
      <c r="AH233" s="1208"/>
      <c r="AI233" s="1208"/>
      <c r="AM233" s="462"/>
      <c r="AN233" s="462"/>
      <c r="AO233" s="462"/>
      <c r="AP233" s="462"/>
      <c r="AQ233" s="462"/>
      <c r="AR233" s="462"/>
      <c r="AS233" s="462"/>
      <c r="AT233" s="462"/>
      <c r="AU233" s="462"/>
      <c r="AV233" s="462"/>
      <c r="AW233" s="462"/>
      <c r="AX233" s="462"/>
      <c r="AY233" s="462"/>
      <c r="AZ233" s="462"/>
      <c r="BA233" s="462"/>
      <c r="BB233" s="462"/>
      <c r="BC233" s="462"/>
      <c r="BD233" s="462"/>
    </row>
    <row r="234" spans="1:56" ht="15">
      <c r="A234" s="50"/>
      <c r="B234" s="50"/>
      <c r="C234" s="224" t="s">
        <v>232</v>
      </c>
      <c r="D234" s="598" t="s">
        <v>1364</v>
      </c>
      <c r="E234" s="50"/>
      <c r="F234" s="50"/>
      <c r="G234" s="50"/>
      <c r="H234" s="50"/>
      <c r="I234" s="50"/>
      <c r="J234" s="50"/>
      <c r="K234" s="50"/>
      <c r="L234" s="50"/>
      <c r="M234" s="50"/>
      <c r="N234" s="50"/>
      <c r="O234" s="50"/>
      <c r="P234" s="50"/>
      <c r="Q234" s="50"/>
      <c r="R234" s="50"/>
      <c r="S234" s="50"/>
      <c r="T234" s="50"/>
      <c r="U234" s="582"/>
      <c r="V234" s="582"/>
      <c r="W234" s="1204">
        <v>0</v>
      </c>
      <c r="X234" s="1204"/>
      <c r="Y234" s="1204"/>
      <c r="Z234" s="1204"/>
      <c r="AA234" s="1204"/>
      <c r="AB234" s="1204"/>
      <c r="AC234" s="592"/>
      <c r="AD234" s="1204">
        <v>4097315000</v>
      </c>
      <c r="AE234" s="1204"/>
      <c r="AF234" s="1204"/>
      <c r="AG234" s="1204"/>
      <c r="AH234" s="1204"/>
      <c r="AI234" s="1204"/>
      <c r="AM234" s="462"/>
      <c r="AN234" s="462"/>
      <c r="AO234" s="462"/>
      <c r="AP234" s="462"/>
      <c r="AQ234" s="462"/>
      <c r="AR234" s="462"/>
      <c r="AS234" s="462"/>
      <c r="AT234" s="462"/>
      <c r="AU234" s="462"/>
      <c r="AV234" s="462"/>
      <c r="AW234" s="462"/>
      <c r="AX234" s="462"/>
      <c r="AY234" s="462"/>
      <c r="AZ234" s="462"/>
      <c r="BA234" s="462"/>
      <c r="BB234" s="462"/>
      <c r="BC234" s="462"/>
      <c r="BD234" s="462"/>
    </row>
    <row r="235" spans="1:56" ht="15" hidden="1">
      <c r="A235" s="50"/>
      <c r="B235" s="50"/>
      <c r="C235" s="224" t="s">
        <v>232</v>
      </c>
      <c r="D235" s="598" t="s">
        <v>278</v>
      </c>
      <c r="E235" s="50"/>
      <c r="F235" s="50"/>
      <c r="G235" s="50"/>
      <c r="H235" s="50"/>
      <c r="I235" s="50"/>
      <c r="J235" s="50"/>
      <c r="K235" s="50"/>
      <c r="L235" s="50"/>
      <c r="M235" s="50"/>
      <c r="N235" s="50"/>
      <c r="O235" s="50"/>
      <c r="P235" s="50"/>
      <c r="Q235" s="50"/>
      <c r="R235" s="50"/>
      <c r="S235" s="50"/>
      <c r="T235" s="50"/>
      <c r="U235" s="582"/>
      <c r="V235" s="582"/>
      <c r="W235" s="1204">
        <v>0</v>
      </c>
      <c r="X235" s="1204"/>
      <c r="Y235" s="1204"/>
      <c r="Z235" s="1204"/>
      <c r="AA235" s="1204"/>
      <c r="AB235" s="1204"/>
      <c r="AC235" s="592"/>
      <c r="AD235" s="1204">
        <v>0</v>
      </c>
      <c r="AE235" s="1204"/>
      <c r="AF235" s="1204"/>
      <c r="AG235" s="1204"/>
      <c r="AH235" s="1204"/>
      <c r="AI235" s="1204"/>
      <c r="AM235" s="462"/>
      <c r="AN235" s="462"/>
      <c r="AO235" s="462"/>
      <c r="AP235" s="462"/>
      <c r="AQ235" s="462"/>
      <c r="AR235" s="462"/>
      <c r="AS235" s="462"/>
      <c r="AT235" s="462"/>
      <c r="AU235" s="462"/>
      <c r="AV235" s="462"/>
      <c r="AW235" s="462"/>
      <c r="AX235" s="462"/>
      <c r="AY235" s="462"/>
      <c r="AZ235" s="462"/>
      <c r="BA235" s="462"/>
      <c r="BB235" s="462"/>
      <c r="BC235" s="462"/>
      <c r="BD235" s="462"/>
    </row>
    <row r="236" spans="1:56" ht="15" customHeight="1">
      <c r="A236" s="50"/>
      <c r="B236" s="50"/>
      <c r="C236" s="224" t="s">
        <v>232</v>
      </c>
      <c r="D236" s="807" t="s">
        <v>1365</v>
      </c>
      <c r="E236" s="567"/>
      <c r="F236" s="567"/>
      <c r="G236" s="567"/>
      <c r="H236" s="567"/>
      <c r="I236" s="567"/>
      <c r="J236" s="567"/>
      <c r="K236" s="567"/>
      <c r="L236" s="567"/>
      <c r="M236" s="567"/>
      <c r="N236" s="567"/>
      <c r="O236" s="567"/>
      <c r="P236" s="567"/>
      <c r="Q236" s="567"/>
      <c r="R236" s="567"/>
      <c r="S236" s="567"/>
      <c r="T236" s="567"/>
      <c r="U236" s="567"/>
      <c r="V236" s="567"/>
      <c r="W236" s="1208">
        <v>6800000000</v>
      </c>
      <c r="X236" s="1208"/>
      <c r="Y236" s="1208"/>
      <c r="Z236" s="1208"/>
      <c r="AA236" s="1208"/>
      <c r="AB236" s="1208"/>
      <c r="AC236" s="574"/>
      <c r="AD236" s="1208">
        <v>3900000000</v>
      </c>
      <c r="AE236" s="1208"/>
      <c r="AF236" s="1208"/>
      <c r="AG236" s="1208"/>
      <c r="AH236" s="1208"/>
      <c r="AI236" s="1208"/>
      <c r="AM236" s="462"/>
      <c r="AN236" s="462"/>
      <c r="AO236" s="462"/>
      <c r="AP236" s="462"/>
      <c r="AQ236" s="462"/>
      <c r="AR236" s="462"/>
      <c r="AS236" s="462"/>
      <c r="AT236" s="462"/>
      <c r="AU236" s="462"/>
      <c r="AV236" s="462"/>
      <c r="AW236" s="462"/>
      <c r="AX236" s="462"/>
      <c r="AY236" s="462"/>
      <c r="AZ236" s="462"/>
      <c r="BA236" s="462"/>
      <c r="BB236" s="462"/>
      <c r="BC236" s="462"/>
      <c r="BD236" s="462"/>
    </row>
    <row r="237" spans="1:73" ht="15.75" thickBot="1">
      <c r="A237" s="50"/>
      <c r="B237" s="50"/>
      <c r="C237" s="567"/>
      <c r="D237" s="567"/>
      <c r="E237" s="567"/>
      <c r="F237" s="567"/>
      <c r="G237" s="567"/>
      <c r="H237" s="567"/>
      <c r="I237" s="567"/>
      <c r="J237" s="50" t="s">
        <v>113</v>
      </c>
      <c r="K237" s="50"/>
      <c r="L237" s="50"/>
      <c r="M237" s="50"/>
      <c r="N237" s="50"/>
      <c r="O237" s="50"/>
      <c r="P237" s="50"/>
      <c r="Q237" s="50"/>
      <c r="R237" s="50"/>
      <c r="S237" s="50"/>
      <c r="T237" s="50"/>
      <c r="U237" s="582"/>
      <c r="V237" s="582"/>
      <c r="W237" s="1205">
        <f>W233+W236</f>
        <v>6800000000</v>
      </c>
      <c r="X237" s="1205"/>
      <c r="Y237" s="1205"/>
      <c r="Z237" s="1205"/>
      <c r="AA237" s="1205"/>
      <c r="AB237" s="1205"/>
      <c r="AC237" s="592"/>
      <c r="AD237" s="1205">
        <f>AD234+AD236</f>
        <v>7997315000</v>
      </c>
      <c r="AE237" s="1205"/>
      <c r="AF237" s="1205"/>
      <c r="AG237" s="1205"/>
      <c r="AH237" s="1205"/>
      <c r="AI237" s="1205"/>
      <c r="AM237" s="462"/>
      <c r="AN237" s="462"/>
      <c r="AO237" s="462"/>
      <c r="AP237" s="462"/>
      <c r="AQ237" s="462"/>
      <c r="AR237" s="462"/>
      <c r="AS237" s="462"/>
      <c r="AT237" s="462"/>
      <c r="AU237" s="462"/>
      <c r="AV237" s="462"/>
      <c r="AW237" s="462"/>
      <c r="AX237" s="462"/>
      <c r="AY237" s="462"/>
      <c r="AZ237" s="462"/>
      <c r="BA237" s="462"/>
      <c r="BB237" s="462"/>
      <c r="BC237" s="462"/>
      <c r="BD237" s="462"/>
      <c r="BU237" s="465" t="s">
        <v>1357</v>
      </c>
    </row>
    <row r="238" spans="1:56" ht="15.75" thickTop="1">
      <c r="A238" s="50"/>
      <c r="B238" s="50"/>
      <c r="C238" s="567"/>
      <c r="D238" s="567"/>
      <c r="E238" s="567"/>
      <c r="F238" s="567"/>
      <c r="G238" s="567"/>
      <c r="H238" s="567"/>
      <c r="I238" s="567"/>
      <c r="J238" s="567"/>
      <c r="K238" s="567"/>
      <c r="L238" s="567"/>
      <c r="M238" s="567"/>
      <c r="N238" s="567"/>
      <c r="O238" s="567"/>
      <c r="P238" s="567"/>
      <c r="Q238" s="567"/>
      <c r="R238" s="567"/>
      <c r="S238" s="567"/>
      <c r="T238" s="567"/>
      <c r="U238" s="567"/>
      <c r="V238" s="567"/>
      <c r="W238" s="567"/>
      <c r="X238" s="567"/>
      <c r="Y238" s="567"/>
      <c r="Z238" s="567"/>
      <c r="AA238" s="567"/>
      <c r="AB238" s="567"/>
      <c r="AC238" s="582"/>
      <c r="AD238" s="583"/>
      <c r="AE238" s="583"/>
      <c r="AF238" s="583"/>
      <c r="AG238" s="583"/>
      <c r="AH238" s="583"/>
      <c r="AI238" s="583"/>
      <c r="AM238" s="462"/>
      <c r="AN238" s="462"/>
      <c r="AO238" s="462"/>
      <c r="AP238" s="462"/>
      <c r="AQ238" s="462"/>
      <c r="AR238" s="462"/>
      <c r="AS238" s="462"/>
      <c r="AT238" s="462"/>
      <c r="AU238" s="462"/>
      <c r="AV238" s="462"/>
      <c r="AW238" s="462"/>
      <c r="AX238" s="462"/>
      <c r="AY238" s="462"/>
      <c r="AZ238" s="462"/>
      <c r="BA238" s="462"/>
      <c r="BB238" s="462"/>
      <c r="BC238" s="462"/>
      <c r="BD238" s="462"/>
    </row>
    <row r="239" spans="1:56" ht="15" customHeight="1">
      <c r="A239" s="50"/>
      <c r="B239" s="50"/>
      <c r="C239" s="1176" t="s">
        <v>1451</v>
      </c>
      <c r="D239" s="1176"/>
      <c r="E239" s="1176"/>
      <c r="F239" s="1176"/>
      <c r="G239" s="1176"/>
      <c r="H239" s="1176"/>
      <c r="I239" s="1176"/>
      <c r="J239" s="1176"/>
      <c r="K239" s="1176"/>
      <c r="L239" s="1176"/>
      <c r="M239" s="1176"/>
      <c r="N239" s="1176"/>
      <c r="O239" s="1176"/>
      <c r="P239" s="1176"/>
      <c r="Q239" s="1176"/>
      <c r="R239" s="1176"/>
      <c r="S239" s="1176"/>
      <c r="T239" s="1176"/>
      <c r="U239" s="1176"/>
      <c r="V239" s="1176"/>
      <c r="W239" s="1176"/>
      <c r="X239" s="1176"/>
      <c r="Y239" s="1176"/>
      <c r="Z239" s="1176"/>
      <c r="AA239" s="1176"/>
      <c r="AB239" s="1176"/>
      <c r="AC239" s="1176"/>
      <c r="AD239" s="1176"/>
      <c r="AE239" s="1176"/>
      <c r="AF239" s="1176"/>
      <c r="AG239" s="1176"/>
      <c r="AH239" s="1176"/>
      <c r="AI239" s="1176"/>
      <c r="AM239" s="462"/>
      <c r="AN239" s="462"/>
      <c r="AO239" s="462"/>
      <c r="AP239" s="462"/>
      <c r="AQ239" s="462"/>
      <c r="AR239" s="462"/>
      <c r="AS239" s="462"/>
      <c r="AT239" s="462"/>
      <c r="AU239" s="462"/>
      <c r="AV239" s="462"/>
      <c r="AW239" s="462"/>
      <c r="AX239" s="462"/>
      <c r="AY239" s="462"/>
      <c r="AZ239" s="462"/>
      <c r="BA239" s="462"/>
      <c r="BB239" s="462"/>
      <c r="BC239" s="462"/>
      <c r="BD239" s="462"/>
    </row>
    <row r="240" spans="1:56" ht="15">
      <c r="A240" s="597"/>
      <c r="B240" s="597"/>
      <c r="C240" s="1176"/>
      <c r="D240" s="1176"/>
      <c r="E240" s="1176"/>
      <c r="F240" s="1176"/>
      <c r="G240" s="1176"/>
      <c r="H240" s="1176"/>
      <c r="I240" s="1176"/>
      <c r="J240" s="1176"/>
      <c r="K240" s="1176"/>
      <c r="L240" s="1176"/>
      <c r="M240" s="1176"/>
      <c r="N240" s="1176"/>
      <c r="O240" s="1176"/>
      <c r="P240" s="1176"/>
      <c r="Q240" s="1176"/>
      <c r="R240" s="1176"/>
      <c r="S240" s="1176"/>
      <c r="T240" s="1176"/>
      <c r="U240" s="1176"/>
      <c r="V240" s="1176"/>
      <c r="W240" s="1176"/>
      <c r="X240" s="1176"/>
      <c r="Y240" s="1176"/>
      <c r="Z240" s="1176"/>
      <c r="AA240" s="1176"/>
      <c r="AB240" s="1176"/>
      <c r="AC240" s="1176"/>
      <c r="AD240" s="1176"/>
      <c r="AE240" s="1176"/>
      <c r="AF240" s="1176"/>
      <c r="AG240" s="1176"/>
      <c r="AH240" s="1176"/>
      <c r="AI240" s="1176"/>
      <c r="AM240" s="462"/>
      <c r="AN240" s="462"/>
      <c r="AO240" s="462"/>
      <c r="AP240" s="462"/>
      <c r="AQ240" s="462"/>
      <c r="AR240" s="462"/>
      <c r="AS240" s="462"/>
      <c r="AT240" s="462"/>
      <c r="AU240" s="462"/>
      <c r="AV240" s="462"/>
      <c r="AW240" s="462"/>
      <c r="AX240" s="462"/>
      <c r="AY240" s="462"/>
      <c r="AZ240" s="462"/>
      <c r="BA240" s="462"/>
      <c r="BB240" s="462"/>
      <c r="BC240" s="462"/>
      <c r="BD240" s="462"/>
    </row>
    <row r="241" spans="1:56" ht="30.75" customHeight="1">
      <c r="A241" s="597"/>
      <c r="B241" s="597"/>
      <c r="C241" s="1176"/>
      <c r="D241" s="1176"/>
      <c r="E241" s="1176"/>
      <c r="F241" s="1176"/>
      <c r="G241" s="1176"/>
      <c r="H241" s="1176"/>
      <c r="I241" s="1176"/>
      <c r="J241" s="1176"/>
      <c r="K241" s="1176"/>
      <c r="L241" s="1176"/>
      <c r="M241" s="1176"/>
      <c r="N241" s="1176"/>
      <c r="O241" s="1176"/>
      <c r="P241" s="1176"/>
      <c r="Q241" s="1176"/>
      <c r="R241" s="1176"/>
      <c r="S241" s="1176"/>
      <c r="T241" s="1176"/>
      <c r="U241" s="1176"/>
      <c r="V241" s="1176"/>
      <c r="W241" s="1176"/>
      <c r="X241" s="1176"/>
      <c r="Y241" s="1176"/>
      <c r="Z241" s="1176"/>
      <c r="AA241" s="1176"/>
      <c r="AB241" s="1176"/>
      <c r="AC241" s="1176"/>
      <c r="AD241" s="1176"/>
      <c r="AE241" s="1176"/>
      <c r="AF241" s="1176"/>
      <c r="AG241" s="1176"/>
      <c r="AH241" s="1176"/>
      <c r="AI241" s="1176"/>
      <c r="AM241" s="462"/>
      <c r="AN241" s="462"/>
      <c r="AO241" s="462"/>
      <c r="AP241" s="462"/>
      <c r="AQ241" s="462"/>
      <c r="AR241" s="462"/>
      <c r="AS241" s="462"/>
      <c r="AT241" s="462"/>
      <c r="AU241" s="462"/>
      <c r="AV241" s="462"/>
      <c r="AW241" s="462"/>
      <c r="AX241" s="462"/>
      <c r="AY241" s="462"/>
      <c r="AZ241" s="462"/>
      <c r="BA241" s="462"/>
      <c r="BB241" s="462"/>
      <c r="BC241" s="462"/>
      <c r="BD241" s="462"/>
    </row>
    <row r="242" spans="1:72" ht="15">
      <c r="A242" s="50"/>
      <c r="B242" s="50"/>
      <c r="C242" s="821"/>
      <c r="D242" s="821"/>
      <c r="E242" s="821"/>
      <c r="F242" s="821"/>
      <c r="G242" s="821"/>
      <c r="H242" s="821"/>
      <c r="I242" s="821"/>
      <c r="J242" s="821"/>
      <c r="K242" s="821"/>
      <c r="L242" s="821"/>
      <c r="M242" s="821"/>
      <c r="N242" s="821"/>
      <c r="O242" s="821"/>
      <c r="P242" s="821"/>
      <c r="Q242" s="821"/>
      <c r="R242" s="821"/>
      <c r="S242" s="821"/>
      <c r="T242" s="821"/>
      <c r="U242" s="821"/>
      <c r="V242" s="821"/>
      <c r="W242" s="821"/>
      <c r="X242" s="821"/>
      <c r="Y242" s="821"/>
      <c r="Z242" s="821"/>
      <c r="AA242" s="821"/>
      <c r="AB242" s="821"/>
      <c r="AC242" s="821"/>
      <c r="AD242" s="821"/>
      <c r="AE242" s="821"/>
      <c r="AF242" s="821"/>
      <c r="AG242" s="821"/>
      <c r="AH242" s="821"/>
      <c r="AI242" s="821"/>
      <c r="AM242" s="477"/>
      <c r="AN242" s="477"/>
      <c r="AO242" s="477"/>
      <c r="AP242" s="477"/>
      <c r="AQ242" s="477"/>
      <c r="AR242" s="477"/>
      <c r="AS242" s="477"/>
      <c r="AT242" s="477"/>
      <c r="AU242" s="477"/>
      <c r="AV242" s="477"/>
      <c r="AW242" s="477"/>
      <c r="AX242" s="477"/>
      <c r="AY242" s="477"/>
      <c r="AZ242" s="477"/>
      <c r="BA242" s="477"/>
      <c r="BB242" s="477"/>
      <c r="BC242" s="477"/>
      <c r="BD242" s="477"/>
      <c r="BE242" s="477"/>
      <c r="BF242" s="477"/>
      <c r="BG242" s="477"/>
      <c r="BH242" s="477"/>
      <c r="BI242" s="477"/>
      <c r="BJ242" s="477"/>
      <c r="BK242" s="477"/>
      <c r="BL242" s="477"/>
      <c r="BN242" s="469"/>
      <c r="BO242" s="469"/>
      <c r="BP242" s="469"/>
      <c r="BQ242" s="469"/>
      <c r="BR242" s="469"/>
      <c r="BS242" s="469"/>
      <c r="BT242" s="469"/>
    </row>
    <row r="243" spans="1:72" ht="15">
      <c r="A243" s="50">
        <v>16</v>
      </c>
      <c r="B243" s="50" t="s">
        <v>1254</v>
      </c>
      <c r="C243" s="142" t="s">
        <v>853</v>
      </c>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82"/>
      <c r="AD243" s="583"/>
      <c r="AE243" s="583"/>
      <c r="AF243" s="583"/>
      <c r="AG243" s="583"/>
      <c r="AH243" s="583"/>
      <c r="AI243" s="583"/>
      <c r="AK243" s="461">
        <v>16</v>
      </c>
      <c r="AL243" s="461" t="s">
        <v>1254</v>
      </c>
      <c r="AM243" s="483" t="s">
        <v>875</v>
      </c>
      <c r="AN243" s="477"/>
      <c r="AO243" s="477"/>
      <c r="AP243" s="477"/>
      <c r="AQ243" s="477"/>
      <c r="AR243" s="477"/>
      <c r="AS243" s="477"/>
      <c r="AT243" s="477"/>
      <c r="AU243" s="477"/>
      <c r="AV243" s="477"/>
      <c r="AW243" s="477"/>
      <c r="AX243" s="477"/>
      <c r="AY243" s="477"/>
      <c r="AZ243" s="477"/>
      <c r="BA243" s="477"/>
      <c r="BB243" s="477"/>
      <c r="BC243" s="477"/>
      <c r="BD243" s="477"/>
      <c r="BE243" s="477"/>
      <c r="BF243" s="477"/>
      <c r="BG243" s="477"/>
      <c r="BH243" s="477"/>
      <c r="BI243" s="477"/>
      <c r="BJ243" s="477"/>
      <c r="BK243" s="477"/>
      <c r="BL243" s="477"/>
      <c r="BN243" s="469"/>
      <c r="BO243" s="469"/>
      <c r="BP243" s="469"/>
      <c r="BQ243" s="469"/>
      <c r="BR243" s="469"/>
      <c r="BS243" s="469"/>
      <c r="BT243" s="469"/>
    </row>
    <row r="244" spans="1:72" ht="15">
      <c r="A244" s="50"/>
      <c r="B244" s="50"/>
      <c r="C244" s="567"/>
      <c r="D244" s="567"/>
      <c r="E244" s="567"/>
      <c r="F244" s="567"/>
      <c r="G244" s="567"/>
      <c r="H244" s="567"/>
      <c r="I244" s="567"/>
      <c r="J244" s="567"/>
      <c r="K244" s="567"/>
      <c r="L244" s="567"/>
      <c r="M244" s="567"/>
      <c r="N244" s="567"/>
      <c r="O244" s="567"/>
      <c r="P244" s="567"/>
      <c r="Q244" s="567"/>
      <c r="R244" s="567"/>
      <c r="S244" s="567"/>
      <c r="T244" s="567"/>
      <c r="U244" s="567"/>
      <c r="V244" s="567"/>
      <c r="W244" s="1210" t="str">
        <f>'Danh mục'!$B$17</f>
        <v>Số cuối kỳ</v>
      </c>
      <c r="X244" s="1210"/>
      <c r="Y244" s="1210"/>
      <c r="Z244" s="1210"/>
      <c r="AA244" s="1210"/>
      <c r="AB244" s="1210"/>
      <c r="AC244" s="587"/>
      <c r="AD244" s="1210" t="str">
        <f>'Danh mục'!$B$19</f>
        <v>Số đầu năm</v>
      </c>
      <c r="AE244" s="1210"/>
      <c r="AF244" s="1210"/>
      <c r="AG244" s="1210"/>
      <c r="AH244" s="1210"/>
      <c r="AI244" s="1210"/>
      <c r="AM244" s="477"/>
      <c r="AN244" s="477"/>
      <c r="AO244" s="477"/>
      <c r="AP244" s="477"/>
      <c r="AQ244" s="477"/>
      <c r="AR244" s="477"/>
      <c r="AS244" s="477"/>
      <c r="AT244" s="477"/>
      <c r="AU244" s="477"/>
      <c r="AV244" s="477"/>
      <c r="AW244" s="477"/>
      <c r="AX244" s="477"/>
      <c r="AY244" s="477"/>
      <c r="AZ244" s="477"/>
      <c r="BA244" s="477"/>
      <c r="BB244" s="477"/>
      <c r="BC244" s="477"/>
      <c r="BD244" s="477"/>
      <c r="BE244" s="477"/>
      <c r="BF244" s="477"/>
      <c r="BG244" s="1299" t="s">
        <v>498</v>
      </c>
      <c r="BH244" s="1299"/>
      <c r="BI244" s="1299"/>
      <c r="BJ244" s="1299"/>
      <c r="BK244" s="1299"/>
      <c r="BL244" s="1299"/>
      <c r="BN244" s="1299" t="s">
        <v>499</v>
      </c>
      <c r="BO244" s="1299"/>
      <c r="BP244" s="1299"/>
      <c r="BQ244" s="1299"/>
      <c r="BR244" s="1299"/>
      <c r="BS244" s="1299"/>
      <c r="BT244" s="467"/>
    </row>
    <row r="245" spans="1:72" ht="15">
      <c r="A245" s="50"/>
      <c r="B245" s="50"/>
      <c r="C245" s="567"/>
      <c r="D245" s="567"/>
      <c r="E245" s="567"/>
      <c r="F245" s="567"/>
      <c r="G245" s="567"/>
      <c r="H245" s="567"/>
      <c r="I245" s="567"/>
      <c r="J245" s="567"/>
      <c r="K245" s="567"/>
      <c r="L245" s="567"/>
      <c r="M245" s="567"/>
      <c r="N245" s="567"/>
      <c r="O245" s="567"/>
      <c r="P245" s="567"/>
      <c r="Q245" s="567"/>
      <c r="R245" s="567"/>
      <c r="S245" s="567"/>
      <c r="T245" s="567"/>
      <c r="U245" s="567"/>
      <c r="V245" s="567"/>
      <c r="W245" s="588"/>
      <c r="X245" s="588"/>
      <c r="Y245" s="588"/>
      <c r="Z245" s="588"/>
      <c r="AA245" s="588"/>
      <c r="AB245" s="587" t="s">
        <v>1213</v>
      </c>
      <c r="AC245" s="564"/>
      <c r="AD245" s="589"/>
      <c r="AE245" s="588"/>
      <c r="AF245" s="588"/>
      <c r="AG245" s="588"/>
      <c r="AH245" s="588"/>
      <c r="AI245" s="587" t="s">
        <v>1213</v>
      </c>
      <c r="AM245" s="477"/>
      <c r="AN245" s="477"/>
      <c r="AO245" s="477"/>
      <c r="AP245" s="477"/>
      <c r="AQ245" s="477"/>
      <c r="AR245" s="477"/>
      <c r="AS245" s="477"/>
      <c r="AT245" s="477"/>
      <c r="AU245" s="477"/>
      <c r="AV245" s="477"/>
      <c r="AW245" s="477"/>
      <c r="AX245" s="477"/>
      <c r="AY245" s="477"/>
      <c r="AZ245" s="477"/>
      <c r="BA245" s="477"/>
      <c r="BB245" s="477"/>
      <c r="BC245" s="477"/>
      <c r="BD245" s="477"/>
      <c r="BE245" s="477"/>
      <c r="BF245" s="477"/>
      <c r="BG245" s="467"/>
      <c r="BH245" s="467"/>
      <c r="BI245" s="467"/>
      <c r="BJ245" s="467"/>
      <c r="BK245" s="467"/>
      <c r="BL245" s="467"/>
      <c r="BN245" s="467"/>
      <c r="BO245" s="467"/>
      <c r="BP245" s="467"/>
      <c r="BQ245" s="467"/>
      <c r="BR245" s="467"/>
      <c r="BS245" s="467"/>
      <c r="BT245" s="467"/>
    </row>
    <row r="246" spans="1:72" ht="15">
      <c r="A246" s="50"/>
      <c r="B246" s="50"/>
      <c r="C246" s="224" t="s">
        <v>854</v>
      </c>
      <c r="D246" s="50"/>
      <c r="E246" s="50"/>
      <c r="F246" s="50"/>
      <c r="G246" s="50"/>
      <c r="H246" s="50"/>
      <c r="I246" s="50"/>
      <c r="J246" s="50"/>
      <c r="K246" s="50"/>
      <c r="L246" s="50"/>
      <c r="M246" s="50"/>
      <c r="N246" s="50"/>
      <c r="O246" s="50"/>
      <c r="P246" s="50"/>
      <c r="Q246" s="50"/>
      <c r="R246" s="50"/>
      <c r="S246" s="50"/>
      <c r="T246" s="50"/>
      <c r="U246" s="582"/>
      <c r="V246" s="582"/>
      <c r="W246" s="1211">
        <f>'Tổng hợp'!F132</f>
        <v>28732332</v>
      </c>
      <c r="X246" s="1211"/>
      <c r="Y246" s="1211"/>
      <c r="Z246" s="1211"/>
      <c r="AA246" s="1211"/>
      <c r="AB246" s="1211"/>
      <c r="AC246" s="592"/>
      <c r="AD246" s="1211">
        <f>'Tổng hợp'!J132</f>
        <v>42401611</v>
      </c>
      <c r="AE246" s="1211"/>
      <c r="AF246" s="1211"/>
      <c r="AG246" s="1211"/>
      <c r="AH246" s="1211"/>
      <c r="AI246" s="1211"/>
      <c r="AM246" s="468" t="s">
        <v>876</v>
      </c>
      <c r="AN246" s="461"/>
      <c r="AO246" s="461"/>
      <c r="AP246" s="461"/>
      <c r="AQ246" s="461"/>
      <c r="AR246" s="461"/>
      <c r="AS246" s="461"/>
      <c r="AT246" s="461"/>
      <c r="AU246" s="461"/>
      <c r="AV246" s="461"/>
      <c r="AW246" s="461"/>
      <c r="AX246" s="461"/>
      <c r="AY246" s="461"/>
      <c r="AZ246" s="461"/>
      <c r="BA246" s="461"/>
      <c r="BB246" s="461"/>
      <c r="BC246" s="461"/>
      <c r="BD246" s="461"/>
      <c r="BG246" s="1300"/>
      <c r="BH246" s="1300"/>
      <c r="BI246" s="1300"/>
      <c r="BJ246" s="1300"/>
      <c r="BK246" s="1300"/>
      <c r="BL246" s="1300"/>
      <c r="BN246" s="1300"/>
      <c r="BO246" s="1300"/>
      <c r="BP246" s="1300"/>
      <c r="BQ246" s="1300"/>
      <c r="BR246" s="1300"/>
      <c r="BS246" s="1300"/>
      <c r="BT246" s="471"/>
    </row>
    <row r="247" spans="1:72" ht="15" hidden="1">
      <c r="A247" s="50"/>
      <c r="B247" s="50"/>
      <c r="C247" s="582" t="s">
        <v>72</v>
      </c>
      <c r="D247" s="582"/>
      <c r="E247" s="582"/>
      <c r="F247" s="582"/>
      <c r="G247" s="582"/>
      <c r="H247" s="582"/>
      <c r="I247" s="582"/>
      <c r="J247" s="582"/>
      <c r="K247" s="582"/>
      <c r="L247" s="582"/>
      <c r="M247" s="582"/>
      <c r="N247" s="582"/>
      <c r="O247" s="582"/>
      <c r="P247" s="582"/>
      <c r="Q247" s="582"/>
      <c r="R247" s="582"/>
      <c r="S247" s="582"/>
      <c r="T247" s="582"/>
      <c r="U247" s="582"/>
      <c r="V247" s="582"/>
      <c r="W247" s="1206">
        <f>'Tổng hợp'!F133</f>
        <v>0</v>
      </c>
      <c r="X247" s="1206"/>
      <c r="Y247" s="1206"/>
      <c r="Z247" s="1206"/>
      <c r="AA247" s="1206"/>
      <c r="AB247" s="1206"/>
      <c r="AC247" s="592"/>
      <c r="AD247" s="1206">
        <f>'Tổng hợp'!J133</f>
        <v>0</v>
      </c>
      <c r="AE247" s="1206"/>
      <c r="AF247" s="1206"/>
      <c r="AG247" s="1206"/>
      <c r="AH247" s="1206"/>
      <c r="AI247" s="1206"/>
      <c r="AM247" s="463" t="s">
        <v>877</v>
      </c>
      <c r="BG247" s="1300"/>
      <c r="BH247" s="1300"/>
      <c r="BI247" s="1300"/>
      <c r="BJ247" s="1300"/>
      <c r="BK247" s="1300"/>
      <c r="BL247" s="1300"/>
      <c r="BN247" s="1300"/>
      <c r="BO247" s="1300"/>
      <c r="BP247" s="1300"/>
      <c r="BQ247" s="1300"/>
      <c r="BR247" s="1300"/>
      <c r="BS247" s="1300"/>
      <c r="BT247" s="471"/>
    </row>
    <row r="248" spans="1:72" ht="15" hidden="1">
      <c r="A248" s="50"/>
      <c r="B248" s="50"/>
      <c r="C248" s="582" t="s">
        <v>73</v>
      </c>
      <c r="D248" s="582"/>
      <c r="E248" s="582"/>
      <c r="F248" s="582"/>
      <c r="G248" s="582"/>
      <c r="H248" s="582"/>
      <c r="I248" s="582"/>
      <c r="J248" s="582"/>
      <c r="K248" s="582"/>
      <c r="L248" s="582"/>
      <c r="M248" s="582"/>
      <c r="N248" s="582"/>
      <c r="O248" s="582"/>
      <c r="P248" s="582"/>
      <c r="Q248" s="582"/>
      <c r="R248" s="582"/>
      <c r="S248" s="582"/>
      <c r="T248" s="582"/>
      <c r="U248" s="582"/>
      <c r="V248" s="582"/>
      <c r="W248" s="1206">
        <f>'Tổng hợp'!F134</f>
        <v>0</v>
      </c>
      <c r="X248" s="1206"/>
      <c r="Y248" s="1206"/>
      <c r="Z248" s="1206"/>
      <c r="AA248" s="1206"/>
      <c r="AB248" s="1206"/>
      <c r="AC248" s="592"/>
      <c r="AD248" s="1206">
        <f>'Tổng hợp'!J134</f>
        <v>0</v>
      </c>
      <c r="AE248" s="1206"/>
      <c r="AF248" s="1206"/>
      <c r="AG248" s="1206"/>
      <c r="AH248" s="1206"/>
      <c r="AI248" s="1206"/>
      <c r="AM248" s="463" t="s">
        <v>878</v>
      </c>
      <c r="BG248" s="471"/>
      <c r="BH248" s="471"/>
      <c r="BI248" s="471"/>
      <c r="BJ248" s="471"/>
      <c r="BK248" s="471"/>
      <c r="BL248" s="471"/>
      <c r="BN248" s="471"/>
      <c r="BO248" s="471"/>
      <c r="BP248" s="471"/>
      <c r="BQ248" s="471"/>
      <c r="BR248" s="471"/>
      <c r="BS248" s="471"/>
      <c r="BT248" s="471"/>
    </row>
    <row r="249" spans="1:72" ht="15">
      <c r="A249" s="50"/>
      <c r="B249" s="50"/>
      <c r="C249" s="582" t="s">
        <v>76</v>
      </c>
      <c r="D249" s="582"/>
      <c r="E249" s="582"/>
      <c r="F249" s="582"/>
      <c r="G249" s="582"/>
      <c r="H249" s="582"/>
      <c r="I249" s="582"/>
      <c r="J249" s="582"/>
      <c r="K249" s="582"/>
      <c r="L249" s="582"/>
      <c r="M249" s="582"/>
      <c r="N249" s="582"/>
      <c r="O249" s="582"/>
      <c r="P249" s="582"/>
      <c r="Q249" s="582"/>
      <c r="R249" s="582"/>
      <c r="S249" s="582"/>
      <c r="T249" s="582"/>
      <c r="U249" s="582"/>
      <c r="V249" s="582"/>
      <c r="W249" s="1206">
        <f>'Tổng hợp'!F135</f>
        <v>51259365</v>
      </c>
      <c r="X249" s="1206"/>
      <c r="Y249" s="1206"/>
      <c r="Z249" s="1206"/>
      <c r="AA249" s="1206"/>
      <c r="AB249" s="1206"/>
      <c r="AC249" s="592"/>
      <c r="AD249" s="1206">
        <f>'Tổng hợp'!J135</f>
        <v>43863317</v>
      </c>
      <c r="AE249" s="1206"/>
      <c r="AF249" s="1206"/>
      <c r="AG249" s="1206"/>
      <c r="AH249" s="1206"/>
      <c r="AI249" s="1206"/>
      <c r="AM249" s="463" t="s">
        <v>800</v>
      </c>
      <c r="BG249" s="471"/>
      <c r="BH249" s="471"/>
      <c r="BI249" s="471"/>
      <c r="BJ249" s="471"/>
      <c r="BK249" s="471"/>
      <c r="BL249" s="471"/>
      <c r="BN249" s="471"/>
      <c r="BO249" s="471"/>
      <c r="BP249" s="471"/>
      <c r="BQ249" s="471"/>
      <c r="BR249" s="471"/>
      <c r="BS249" s="471"/>
      <c r="BT249" s="471"/>
    </row>
    <row r="250" spans="1:72" ht="15" hidden="1">
      <c r="A250" s="50"/>
      <c r="B250" s="50"/>
      <c r="C250" s="582" t="s">
        <v>265</v>
      </c>
      <c r="D250" s="582"/>
      <c r="E250" s="582"/>
      <c r="F250" s="582"/>
      <c r="G250" s="582"/>
      <c r="H250" s="582"/>
      <c r="I250" s="582"/>
      <c r="J250" s="582"/>
      <c r="K250" s="582"/>
      <c r="L250" s="582"/>
      <c r="M250" s="582"/>
      <c r="N250" s="582"/>
      <c r="O250" s="582"/>
      <c r="P250" s="582"/>
      <c r="Q250" s="582"/>
      <c r="R250" s="582"/>
      <c r="S250" s="582"/>
      <c r="T250" s="582"/>
      <c r="U250" s="582"/>
      <c r="V250" s="582"/>
      <c r="W250" s="1206">
        <f>'Tổng hợp'!F136</f>
        <v>0</v>
      </c>
      <c r="X250" s="1206"/>
      <c r="Y250" s="1206"/>
      <c r="Z250" s="1206"/>
      <c r="AA250" s="1206"/>
      <c r="AB250" s="1206"/>
      <c r="AC250" s="592"/>
      <c r="AD250" s="1206">
        <f>'Tổng hợp'!J136</f>
        <v>0</v>
      </c>
      <c r="AE250" s="1206"/>
      <c r="AF250" s="1206"/>
      <c r="AG250" s="1206"/>
      <c r="AH250" s="1206"/>
      <c r="AI250" s="1206"/>
      <c r="AM250" s="463" t="s">
        <v>879</v>
      </c>
      <c r="BG250" s="471"/>
      <c r="BH250" s="471"/>
      <c r="BI250" s="471"/>
      <c r="BJ250" s="471"/>
      <c r="BK250" s="471"/>
      <c r="BL250" s="471"/>
      <c r="BN250" s="471"/>
      <c r="BO250" s="471"/>
      <c r="BP250" s="471"/>
      <c r="BQ250" s="471"/>
      <c r="BR250" s="471"/>
      <c r="BS250" s="471"/>
      <c r="BT250" s="471"/>
    </row>
    <row r="251" spans="1:72" ht="15" hidden="1">
      <c r="A251" s="50"/>
      <c r="B251" s="50"/>
      <c r="C251" s="582" t="s">
        <v>266</v>
      </c>
      <c r="D251" s="582"/>
      <c r="E251" s="582"/>
      <c r="F251" s="582"/>
      <c r="G251" s="582"/>
      <c r="H251" s="582"/>
      <c r="I251" s="582"/>
      <c r="J251" s="582"/>
      <c r="K251" s="582"/>
      <c r="L251" s="582"/>
      <c r="M251" s="582"/>
      <c r="N251" s="582"/>
      <c r="O251" s="582"/>
      <c r="P251" s="582"/>
      <c r="Q251" s="582"/>
      <c r="R251" s="582"/>
      <c r="S251" s="582"/>
      <c r="T251" s="582"/>
      <c r="U251" s="582"/>
      <c r="V251" s="582"/>
      <c r="W251" s="1206">
        <f>'Tổng hợp'!F137</f>
        <v>0</v>
      </c>
      <c r="X251" s="1206"/>
      <c r="Y251" s="1206"/>
      <c r="Z251" s="1206"/>
      <c r="AA251" s="1206"/>
      <c r="AB251" s="1206"/>
      <c r="AC251" s="592"/>
      <c r="AD251" s="1206">
        <f>'Tổng hợp'!J137</f>
        <v>0</v>
      </c>
      <c r="AE251" s="1206"/>
      <c r="AF251" s="1206"/>
      <c r="AG251" s="1206"/>
      <c r="AH251" s="1206"/>
      <c r="AI251" s="1206"/>
      <c r="AM251" s="463" t="s">
        <v>880</v>
      </c>
      <c r="BG251" s="471"/>
      <c r="BH251" s="471"/>
      <c r="BI251" s="471"/>
      <c r="BJ251" s="471"/>
      <c r="BK251" s="471"/>
      <c r="BL251" s="471"/>
      <c r="BN251" s="471"/>
      <c r="BO251" s="471"/>
      <c r="BP251" s="471"/>
      <c r="BQ251" s="471"/>
      <c r="BR251" s="471"/>
      <c r="BS251" s="471"/>
      <c r="BT251" s="471"/>
    </row>
    <row r="252" spans="1:72" ht="15" hidden="1">
      <c r="A252" s="50"/>
      <c r="B252" s="50"/>
      <c r="C252" s="582" t="s">
        <v>855</v>
      </c>
      <c r="D252" s="582"/>
      <c r="E252" s="582"/>
      <c r="F252" s="582"/>
      <c r="G252" s="582"/>
      <c r="H252" s="582"/>
      <c r="I252" s="582"/>
      <c r="J252" s="582"/>
      <c r="K252" s="582"/>
      <c r="L252" s="582"/>
      <c r="M252" s="582"/>
      <c r="N252" s="582"/>
      <c r="O252" s="582"/>
      <c r="P252" s="582"/>
      <c r="Q252" s="582"/>
      <c r="R252" s="582"/>
      <c r="S252" s="582"/>
      <c r="T252" s="582"/>
      <c r="U252" s="582"/>
      <c r="V252" s="582"/>
      <c r="W252" s="1206">
        <v>0</v>
      </c>
      <c r="X252" s="1206"/>
      <c r="Y252" s="1206"/>
      <c r="Z252" s="1206"/>
      <c r="AA252" s="1206"/>
      <c r="AB252" s="1206"/>
      <c r="AC252" s="592"/>
      <c r="AD252" s="1206">
        <f>'Tổng hợp'!J138</f>
        <v>0</v>
      </c>
      <c r="AE252" s="1206"/>
      <c r="AF252" s="1206"/>
      <c r="AG252" s="1206"/>
      <c r="AH252" s="1206"/>
      <c r="AI252" s="1206"/>
      <c r="AM252" s="463" t="s">
        <v>881</v>
      </c>
      <c r="BG252" s="471"/>
      <c r="BH252" s="471"/>
      <c r="BI252" s="471"/>
      <c r="BJ252" s="471"/>
      <c r="BK252" s="471"/>
      <c r="BL252" s="471"/>
      <c r="BN252" s="471"/>
      <c r="BO252" s="471"/>
      <c r="BP252" s="471"/>
      <c r="BQ252" s="471"/>
      <c r="BR252" s="471"/>
      <c r="BS252" s="471"/>
      <c r="BT252" s="471"/>
    </row>
    <row r="253" spans="1:72" ht="15" hidden="1">
      <c r="A253" s="50"/>
      <c r="B253" s="50"/>
      <c r="C253" s="582" t="s">
        <v>267</v>
      </c>
      <c r="D253" s="582"/>
      <c r="E253" s="582"/>
      <c r="F253" s="582"/>
      <c r="G253" s="582"/>
      <c r="H253" s="582"/>
      <c r="I253" s="582"/>
      <c r="J253" s="582"/>
      <c r="K253" s="582"/>
      <c r="L253" s="582"/>
      <c r="M253" s="582"/>
      <c r="N253" s="582"/>
      <c r="O253" s="582"/>
      <c r="P253" s="582"/>
      <c r="Q253" s="582"/>
      <c r="R253" s="582"/>
      <c r="S253" s="582"/>
      <c r="T253" s="582"/>
      <c r="U253" s="582"/>
      <c r="V253" s="582"/>
      <c r="W253" s="1206">
        <f>'Tổng hợp'!F139</f>
        <v>0</v>
      </c>
      <c r="X253" s="1206"/>
      <c r="Y253" s="1206"/>
      <c r="Z253" s="1206"/>
      <c r="AA253" s="1206"/>
      <c r="AB253" s="1206"/>
      <c r="AC253" s="592"/>
      <c r="AD253" s="1206">
        <f>'Tổng hợp'!J139</f>
        <v>0</v>
      </c>
      <c r="AE253" s="1206"/>
      <c r="AF253" s="1206"/>
      <c r="AG253" s="1206"/>
      <c r="AH253" s="1206"/>
      <c r="AI253" s="1206"/>
      <c r="AM253" s="463" t="s">
        <v>801</v>
      </c>
      <c r="BG253" s="471"/>
      <c r="BH253" s="471"/>
      <c r="BI253" s="471"/>
      <c r="BJ253" s="471"/>
      <c r="BK253" s="471"/>
      <c r="BL253" s="471"/>
      <c r="BN253" s="471"/>
      <c r="BO253" s="471"/>
      <c r="BP253" s="471"/>
      <c r="BQ253" s="471"/>
      <c r="BR253" s="471"/>
      <c r="BS253" s="471"/>
      <c r="BT253" s="471"/>
    </row>
    <row r="254" spans="1:72" ht="15" hidden="1">
      <c r="A254" s="50"/>
      <c r="B254" s="50"/>
      <c r="C254" s="582" t="s">
        <v>856</v>
      </c>
      <c r="D254" s="582"/>
      <c r="E254" s="582"/>
      <c r="F254" s="582"/>
      <c r="G254" s="582"/>
      <c r="H254" s="582"/>
      <c r="I254" s="582"/>
      <c r="J254" s="582"/>
      <c r="K254" s="582"/>
      <c r="L254" s="582"/>
      <c r="M254" s="582"/>
      <c r="N254" s="582"/>
      <c r="O254" s="582"/>
      <c r="P254" s="582"/>
      <c r="Q254" s="582"/>
      <c r="R254" s="582"/>
      <c r="S254" s="582"/>
      <c r="T254" s="582"/>
      <c r="U254" s="582"/>
      <c r="V254" s="582"/>
      <c r="W254" s="1206">
        <f>'Tổng hợp'!F140</f>
        <v>0</v>
      </c>
      <c r="X254" s="1206"/>
      <c r="Y254" s="1206"/>
      <c r="Z254" s="1206"/>
      <c r="AA254" s="1206"/>
      <c r="AB254" s="1206"/>
      <c r="AC254" s="592"/>
      <c r="AD254" s="1206">
        <f>'Tổng hợp'!J140</f>
        <v>0</v>
      </c>
      <c r="AE254" s="1206"/>
      <c r="AF254" s="1206"/>
      <c r="AG254" s="1206"/>
      <c r="AH254" s="1206"/>
      <c r="AI254" s="1206"/>
      <c r="AM254" s="463" t="s">
        <v>882</v>
      </c>
      <c r="BG254" s="1300" t="e">
        <f>SUBTOTAL(9,#REF!)</f>
        <v>#REF!</v>
      </c>
      <c r="BH254" s="1300"/>
      <c r="BI254" s="1300"/>
      <c r="BJ254" s="1300"/>
      <c r="BK254" s="1300"/>
      <c r="BL254" s="1300"/>
      <c r="BN254" s="1300" t="e">
        <f>SUBTOTAL(9,#REF!)</f>
        <v>#REF!</v>
      </c>
      <c r="BO254" s="1300"/>
      <c r="BP254" s="1300"/>
      <c r="BQ254" s="1300"/>
      <c r="BR254" s="1300"/>
      <c r="BS254" s="1300"/>
      <c r="BT254" s="471"/>
    </row>
    <row r="255" spans="1:74" ht="15.75" thickBot="1">
      <c r="A255" s="50"/>
      <c r="B255" s="50"/>
      <c r="C255" s="569"/>
      <c r="D255" s="50"/>
      <c r="E255" s="50"/>
      <c r="F255" s="50"/>
      <c r="G255" s="50"/>
      <c r="H255" s="50"/>
      <c r="I255" s="50"/>
      <c r="J255" s="50" t="s">
        <v>113</v>
      </c>
      <c r="K255" s="50"/>
      <c r="L255" s="50"/>
      <c r="M255" s="50"/>
      <c r="N255" s="50"/>
      <c r="O255" s="50"/>
      <c r="P255" s="50"/>
      <c r="Q255" s="50"/>
      <c r="R255" s="50"/>
      <c r="S255" s="50"/>
      <c r="T255" s="50"/>
      <c r="U255" s="582"/>
      <c r="V255" s="582"/>
      <c r="W255" s="1205">
        <f>SUBTOTAL(9,W246:AB254)</f>
        <v>79991697</v>
      </c>
      <c r="X255" s="1205"/>
      <c r="Y255" s="1205"/>
      <c r="Z255" s="1205"/>
      <c r="AA255" s="1205"/>
      <c r="AB255" s="1205"/>
      <c r="AC255" s="592"/>
      <c r="AD255" s="1205">
        <f>SUBTOTAL(9,AD246:AI254)</f>
        <v>86264928</v>
      </c>
      <c r="AE255" s="1205"/>
      <c r="AF255" s="1205"/>
      <c r="AG255" s="1205"/>
      <c r="AH255" s="1205"/>
      <c r="AI255" s="1205"/>
      <c r="AM255" s="461" t="s">
        <v>773</v>
      </c>
      <c r="AN255" s="461"/>
      <c r="AO255" s="461"/>
      <c r="AP255" s="461"/>
      <c r="AQ255" s="461"/>
      <c r="AR255" s="461"/>
      <c r="AS255" s="461"/>
      <c r="AT255" s="461"/>
      <c r="AU255" s="461"/>
      <c r="AV255" s="461"/>
      <c r="AW255" s="461"/>
      <c r="AX255" s="461"/>
      <c r="AY255" s="461"/>
      <c r="AZ255" s="461"/>
      <c r="BA255" s="461"/>
      <c r="BB255" s="461"/>
      <c r="BC255" s="461"/>
      <c r="BD255" s="461"/>
      <c r="BG255" s="1302">
        <f>SUBTOTAL(9,BG246:BL254)</f>
        <v>0</v>
      </c>
      <c r="BH255" s="1302"/>
      <c r="BI255" s="1302"/>
      <c r="BJ255" s="1302"/>
      <c r="BK255" s="1302"/>
      <c r="BL255" s="1302"/>
      <c r="BN255" s="1302">
        <f>SUBTOTAL(9,BN246:BS254)</f>
        <v>0</v>
      </c>
      <c r="BO255" s="1302"/>
      <c r="BP255" s="1302"/>
      <c r="BQ255" s="1302"/>
      <c r="BR255" s="1302"/>
      <c r="BS255" s="1302"/>
      <c r="BT255" s="472"/>
      <c r="BU255" s="498" t="s">
        <v>1357</v>
      </c>
      <c r="BV255" s="498">
        <f>AD255-'Tổng hợp'!J131</f>
        <v>0</v>
      </c>
    </row>
    <row r="256" spans="1:72" ht="2.25" customHeight="1" thickTop="1">
      <c r="A256" s="50"/>
      <c r="B256" s="50"/>
      <c r="C256" s="569"/>
      <c r="D256" s="50"/>
      <c r="E256" s="50"/>
      <c r="F256" s="50"/>
      <c r="G256" s="50"/>
      <c r="H256" s="50"/>
      <c r="I256" s="50"/>
      <c r="J256" s="50"/>
      <c r="K256" s="50"/>
      <c r="L256" s="50"/>
      <c r="M256" s="50"/>
      <c r="N256" s="50"/>
      <c r="O256" s="50"/>
      <c r="P256" s="50"/>
      <c r="Q256" s="50"/>
      <c r="R256" s="50"/>
      <c r="S256" s="50"/>
      <c r="T256" s="50"/>
      <c r="U256" s="582"/>
      <c r="V256" s="582"/>
      <c r="W256" s="573"/>
      <c r="X256" s="573"/>
      <c r="Y256" s="573"/>
      <c r="Z256" s="573"/>
      <c r="AA256" s="573"/>
      <c r="AB256" s="573"/>
      <c r="AC256" s="592"/>
      <c r="AD256" s="573"/>
      <c r="AE256" s="573"/>
      <c r="AF256" s="573"/>
      <c r="AG256" s="573"/>
      <c r="AH256" s="573"/>
      <c r="AI256" s="573"/>
      <c r="AM256" s="461"/>
      <c r="AN256" s="461"/>
      <c r="AO256" s="461"/>
      <c r="AP256" s="461"/>
      <c r="AQ256" s="461"/>
      <c r="AR256" s="461"/>
      <c r="AS256" s="461"/>
      <c r="AT256" s="461"/>
      <c r="AU256" s="461"/>
      <c r="AV256" s="461"/>
      <c r="AW256" s="461"/>
      <c r="AX256" s="461"/>
      <c r="AY256" s="461"/>
      <c r="AZ256" s="461"/>
      <c r="BA256" s="461"/>
      <c r="BB256" s="461"/>
      <c r="BC256" s="461"/>
      <c r="BD256" s="461"/>
      <c r="BG256" s="472"/>
      <c r="BH256" s="472"/>
      <c r="BI256" s="472"/>
      <c r="BJ256" s="472"/>
      <c r="BK256" s="472"/>
      <c r="BL256" s="472"/>
      <c r="BN256" s="472"/>
      <c r="BO256" s="472"/>
      <c r="BP256" s="472"/>
      <c r="BQ256" s="472"/>
      <c r="BR256" s="472"/>
      <c r="BS256" s="472"/>
      <c r="BT256" s="472"/>
    </row>
    <row r="257" spans="1:72" ht="15">
      <c r="A257" s="50"/>
      <c r="B257" s="50"/>
      <c r="C257" s="1285" t="s">
        <v>553</v>
      </c>
      <c r="D257" s="1285"/>
      <c r="E257" s="1285"/>
      <c r="F257" s="1285"/>
      <c r="G257" s="1285"/>
      <c r="H257" s="1285"/>
      <c r="I257" s="1285"/>
      <c r="J257" s="1285"/>
      <c r="K257" s="1285"/>
      <c r="L257" s="1285"/>
      <c r="M257" s="1285"/>
      <c r="N257" s="1285"/>
      <c r="O257" s="1285"/>
      <c r="P257" s="1285"/>
      <c r="Q257" s="1285"/>
      <c r="R257" s="1285"/>
      <c r="S257" s="1285"/>
      <c r="T257" s="1285"/>
      <c r="U257" s="1285"/>
      <c r="V257" s="1285"/>
      <c r="W257" s="1285"/>
      <c r="X257" s="1285"/>
      <c r="Y257" s="1285"/>
      <c r="Z257" s="1285"/>
      <c r="AA257" s="1285"/>
      <c r="AB257" s="1285"/>
      <c r="AC257" s="1285"/>
      <c r="AD257" s="1285"/>
      <c r="AE257" s="1285"/>
      <c r="AF257" s="1285"/>
      <c r="AG257" s="1285"/>
      <c r="AH257" s="1285"/>
      <c r="AI257" s="1285"/>
      <c r="AM257" s="461"/>
      <c r="AN257" s="461"/>
      <c r="AO257" s="461"/>
      <c r="AP257" s="461"/>
      <c r="AQ257" s="461"/>
      <c r="AR257" s="461"/>
      <c r="AS257" s="461"/>
      <c r="AT257" s="461"/>
      <c r="AU257" s="461"/>
      <c r="AV257" s="461"/>
      <c r="AW257" s="461"/>
      <c r="AX257" s="461"/>
      <c r="AY257" s="461"/>
      <c r="AZ257" s="461"/>
      <c r="BA257" s="461"/>
      <c r="BB257" s="461"/>
      <c r="BC257" s="461"/>
      <c r="BD257" s="461"/>
      <c r="BG257" s="472"/>
      <c r="BH257" s="472"/>
      <c r="BI257" s="472"/>
      <c r="BJ257" s="472"/>
      <c r="BK257" s="472"/>
      <c r="BL257" s="472"/>
      <c r="BN257" s="472"/>
      <c r="BO257" s="472"/>
      <c r="BP257" s="472"/>
      <c r="BQ257" s="472"/>
      <c r="BR257" s="472"/>
      <c r="BS257" s="472"/>
      <c r="BT257" s="472"/>
    </row>
    <row r="258" spans="1:72" ht="15">
      <c r="A258" s="50"/>
      <c r="B258" s="50"/>
      <c r="C258" s="1285"/>
      <c r="D258" s="1285"/>
      <c r="E258" s="1285"/>
      <c r="F258" s="1285"/>
      <c r="G258" s="1285"/>
      <c r="H258" s="1285"/>
      <c r="I258" s="1285"/>
      <c r="J258" s="1285"/>
      <c r="K258" s="1285"/>
      <c r="L258" s="1285"/>
      <c r="M258" s="1285"/>
      <c r="N258" s="1285"/>
      <c r="O258" s="1285"/>
      <c r="P258" s="1285"/>
      <c r="Q258" s="1285"/>
      <c r="R258" s="1285"/>
      <c r="S258" s="1285"/>
      <c r="T258" s="1285"/>
      <c r="U258" s="1285"/>
      <c r="V258" s="1285"/>
      <c r="W258" s="1285"/>
      <c r="X258" s="1285"/>
      <c r="Y258" s="1285"/>
      <c r="Z258" s="1285"/>
      <c r="AA258" s="1285"/>
      <c r="AB258" s="1285"/>
      <c r="AC258" s="1285"/>
      <c r="AD258" s="1285"/>
      <c r="AE258" s="1285"/>
      <c r="AF258" s="1285"/>
      <c r="AG258" s="1285"/>
      <c r="AH258" s="1285"/>
      <c r="AI258" s="1285"/>
      <c r="AM258" s="461"/>
      <c r="AN258" s="461"/>
      <c r="AO258" s="461"/>
      <c r="AP258" s="461"/>
      <c r="AQ258" s="461"/>
      <c r="AR258" s="461"/>
      <c r="AS258" s="461"/>
      <c r="AT258" s="461"/>
      <c r="AU258" s="461"/>
      <c r="AV258" s="461"/>
      <c r="AW258" s="461"/>
      <c r="AX258" s="461"/>
      <c r="AY258" s="461"/>
      <c r="AZ258" s="461"/>
      <c r="BA258" s="461"/>
      <c r="BB258" s="461"/>
      <c r="BC258" s="461"/>
      <c r="BD258" s="461"/>
      <c r="BG258" s="472"/>
      <c r="BH258" s="472"/>
      <c r="BI258" s="472"/>
      <c r="BJ258" s="472"/>
      <c r="BK258" s="472"/>
      <c r="BL258" s="472"/>
      <c r="BN258" s="472"/>
      <c r="BO258" s="472"/>
      <c r="BP258" s="472"/>
      <c r="BQ258" s="472"/>
      <c r="BR258" s="472"/>
      <c r="BS258" s="472"/>
      <c r="BT258" s="472"/>
    </row>
    <row r="259" spans="1:72" ht="15">
      <c r="A259" s="50"/>
      <c r="B259" s="50"/>
      <c r="C259" s="1285"/>
      <c r="D259" s="1285"/>
      <c r="E259" s="1285"/>
      <c r="F259" s="1285"/>
      <c r="G259" s="1285"/>
      <c r="H259" s="1285"/>
      <c r="I259" s="1285"/>
      <c r="J259" s="1285"/>
      <c r="K259" s="1285"/>
      <c r="L259" s="1285"/>
      <c r="M259" s="1285"/>
      <c r="N259" s="1285"/>
      <c r="O259" s="1285"/>
      <c r="P259" s="1285"/>
      <c r="Q259" s="1285"/>
      <c r="R259" s="1285"/>
      <c r="S259" s="1285"/>
      <c r="T259" s="1285"/>
      <c r="U259" s="1285"/>
      <c r="V259" s="1285"/>
      <c r="W259" s="1285"/>
      <c r="X259" s="1285"/>
      <c r="Y259" s="1285"/>
      <c r="Z259" s="1285"/>
      <c r="AA259" s="1285"/>
      <c r="AB259" s="1285"/>
      <c r="AC259" s="1285"/>
      <c r="AD259" s="1285"/>
      <c r="AE259" s="1285"/>
      <c r="AF259" s="1285"/>
      <c r="AG259" s="1285"/>
      <c r="AH259" s="1285"/>
      <c r="AI259" s="1285"/>
      <c r="AM259" s="461"/>
      <c r="AN259" s="461"/>
      <c r="AO259" s="461"/>
      <c r="AP259" s="461"/>
      <c r="AQ259" s="461"/>
      <c r="AR259" s="461"/>
      <c r="AS259" s="461"/>
      <c r="AT259" s="461"/>
      <c r="AU259" s="461"/>
      <c r="AV259" s="461"/>
      <c r="AW259" s="461"/>
      <c r="AX259" s="461"/>
      <c r="AY259" s="461"/>
      <c r="AZ259" s="461"/>
      <c r="BA259" s="461"/>
      <c r="BB259" s="461"/>
      <c r="BC259" s="461"/>
      <c r="BD259" s="461"/>
      <c r="BG259" s="472"/>
      <c r="BH259" s="472"/>
      <c r="BI259" s="472"/>
      <c r="BJ259" s="472"/>
      <c r="BK259" s="472"/>
      <c r="BL259" s="472"/>
      <c r="BN259" s="472"/>
      <c r="BO259" s="472"/>
      <c r="BP259" s="472"/>
      <c r="BQ259" s="472"/>
      <c r="BR259" s="472"/>
      <c r="BS259" s="472"/>
      <c r="BT259" s="472"/>
    </row>
    <row r="260" spans="1:72" ht="15">
      <c r="A260" s="50"/>
      <c r="B260" s="50"/>
      <c r="C260" s="914"/>
      <c r="D260" s="914"/>
      <c r="E260" s="914"/>
      <c r="F260" s="914"/>
      <c r="G260" s="914"/>
      <c r="H260" s="914"/>
      <c r="I260" s="914"/>
      <c r="J260" s="914"/>
      <c r="K260" s="914"/>
      <c r="L260" s="914"/>
      <c r="M260" s="914"/>
      <c r="N260" s="914"/>
      <c r="O260" s="914"/>
      <c r="P260" s="914"/>
      <c r="Q260" s="914"/>
      <c r="R260" s="914"/>
      <c r="S260" s="914"/>
      <c r="T260" s="914"/>
      <c r="U260" s="914"/>
      <c r="V260" s="914"/>
      <c r="W260" s="914"/>
      <c r="X260" s="914"/>
      <c r="Y260" s="914"/>
      <c r="Z260" s="914"/>
      <c r="AA260" s="914"/>
      <c r="AB260" s="914"/>
      <c r="AC260" s="914"/>
      <c r="AD260" s="914"/>
      <c r="AE260" s="914"/>
      <c r="AF260" s="914"/>
      <c r="AG260" s="914"/>
      <c r="AH260" s="914"/>
      <c r="AI260" s="914"/>
      <c r="AM260" s="461"/>
      <c r="AN260" s="461"/>
      <c r="AO260" s="461"/>
      <c r="AP260" s="461"/>
      <c r="AQ260" s="461"/>
      <c r="AR260" s="461"/>
      <c r="AS260" s="461"/>
      <c r="AT260" s="461"/>
      <c r="AU260" s="461"/>
      <c r="AV260" s="461"/>
      <c r="AW260" s="461"/>
      <c r="AX260" s="461"/>
      <c r="AY260" s="461"/>
      <c r="AZ260" s="461"/>
      <c r="BA260" s="461"/>
      <c r="BB260" s="461"/>
      <c r="BC260" s="461"/>
      <c r="BD260" s="461"/>
      <c r="BG260" s="472"/>
      <c r="BH260" s="472"/>
      <c r="BI260" s="472"/>
      <c r="BJ260" s="472"/>
      <c r="BK260" s="472"/>
      <c r="BL260" s="472"/>
      <c r="BN260" s="472"/>
      <c r="BO260" s="472"/>
      <c r="BP260" s="472"/>
      <c r="BQ260" s="472"/>
      <c r="BR260" s="472"/>
      <c r="BS260" s="472"/>
      <c r="BT260" s="472"/>
    </row>
    <row r="261" spans="1:72" ht="9" customHeight="1">
      <c r="A261" s="50"/>
      <c r="B261" s="50"/>
      <c r="C261" s="784"/>
      <c r="D261" s="784"/>
      <c r="E261" s="784"/>
      <c r="F261" s="784"/>
      <c r="G261" s="784"/>
      <c r="H261" s="784"/>
      <c r="I261" s="784"/>
      <c r="J261" s="784"/>
      <c r="K261" s="784"/>
      <c r="L261" s="784"/>
      <c r="M261" s="784"/>
      <c r="N261" s="784"/>
      <c r="O261" s="784"/>
      <c r="P261" s="784"/>
      <c r="Q261" s="784"/>
      <c r="R261" s="784"/>
      <c r="S261" s="784"/>
      <c r="T261" s="784"/>
      <c r="U261" s="784"/>
      <c r="V261" s="784"/>
      <c r="W261" s="784"/>
      <c r="X261" s="784"/>
      <c r="Y261" s="784"/>
      <c r="Z261" s="784"/>
      <c r="AA261" s="784"/>
      <c r="AB261" s="784"/>
      <c r="AC261" s="784"/>
      <c r="AD261" s="784"/>
      <c r="AE261" s="784"/>
      <c r="AF261" s="784"/>
      <c r="AG261" s="784"/>
      <c r="AH261" s="784"/>
      <c r="AI261" s="784"/>
      <c r="AM261" s="461"/>
      <c r="AN261" s="461"/>
      <c r="AO261" s="461"/>
      <c r="AP261" s="461"/>
      <c r="AQ261" s="461"/>
      <c r="AR261" s="461"/>
      <c r="AS261" s="461"/>
      <c r="AT261" s="461"/>
      <c r="AU261" s="461"/>
      <c r="AV261" s="461"/>
      <c r="AW261" s="461"/>
      <c r="AX261" s="461"/>
      <c r="AY261" s="461"/>
      <c r="AZ261" s="461"/>
      <c r="BA261" s="461"/>
      <c r="BB261" s="461"/>
      <c r="BC261" s="461"/>
      <c r="BD261" s="461"/>
      <c r="BG261" s="472"/>
      <c r="BH261" s="472"/>
      <c r="BI261" s="472"/>
      <c r="BJ261" s="472"/>
      <c r="BK261" s="472"/>
      <c r="BL261" s="472"/>
      <c r="BN261" s="472"/>
      <c r="BO261" s="472"/>
      <c r="BP261" s="472"/>
      <c r="BQ261" s="472"/>
      <c r="BR261" s="472"/>
      <c r="BS261" s="472"/>
      <c r="BT261" s="472"/>
    </row>
    <row r="262" spans="1:72" ht="15">
      <c r="A262" s="50">
        <v>17</v>
      </c>
      <c r="B262" s="50" t="s">
        <v>1254</v>
      </c>
      <c r="C262" s="142" t="s">
        <v>1247</v>
      </c>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82"/>
      <c r="AD262" s="583"/>
      <c r="AE262" s="583"/>
      <c r="AF262" s="583"/>
      <c r="AG262" s="583"/>
      <c r="AH262" s="583"/>
      <c r="AI262" s="583"/>
      <c r="AK262" s="461">
        <v>17</v>
      </c>
      <c r="AL262" s="461" t="s">
        <v>1254</v>
      </c>
      <c r="AM262" s="483" t="s">
        <v>233</v>
      </c>
      <c r="AN262" s="477"/>
      <c r="AO262" s="477"/>
      <c r="AP262" s="477"/>
      <c r="AQ262" s="477"/>
      <c r="AR262" s="477"/>
      <c r="AS262" s="477"/>
      <c r="AT262" s="477"/>
      <c r="AU262" s="477"/>
      <c r="AV262" s="477"/>
      <c r="AW262" s="477"/>
      <c r="AX262" s="477"/>
      <c r="AY262" s="477"/>
      <c r="AZ262" s="477"/>
      <c r="BA262" s="477"/>
      <c r="BB262" s="477"/>
      <c r="BC262" s="477"/>
      <c r="BD262" s="477"/>
      <c r="BE262" s="477"/>
      <c r="BF262" s="477"/>
      <c r="BG262" s="477"/>
      <c r="BH262" s="477"/>
      <c r="BI262" s="477"/>
      <c r="BJ262" s="477"/>
      <c r="BK262" s="477"/>
      <c r="BL262" s="477"/>
      <c r="BN262" s="469"/>
      <c r="BO262" s="469"/>
      <c r="BP262" s="469"/>
      <c r="BQ262" s="469"/>
      <c r="BR262" s="469"/>
      <c r="BS262" s="469"/>
      <c r="BT262" s="469"/>
    </row>
    <row r="263" spans="1:72" ht="15" hidden="1">
      <c r="A263" s="50"/>
      <c r="B263" s="50"/>
      <c r="C263" s="567"/>
      <c r="D263" s="567"/>
      <c r="E263" s="567"/>
      <c r="F263" s="567"/>
      <c r="G263" s="567"/>
      <c r="H263" s="567"/>
      <c r="I263" s="567"/>
      <c r="J263" s="567"/>
      <c r="K263" s="567"/>
      <c r="L263" s="567"/>
      <c r="M263" s="567"/>
      <c r="N263" s="567"/>
      <c r="O263" s="567"/>
      <c r="P263" s="567"/>
      <c r="Q263" s="567"/>
      <c r="R263" s="567"/>
      <c r="S263" s="567"/>
      <c r="T263" s="567"/>
      <c r="U263" s="567"/>
      <c r="V263" s="567"/>
      <c r="W263" s="1210" t="str">
        <f>'Danh mục'!$B$17</f>
        <v>Số cuối kỳ</v>
      </c>
      <c r="X263" s="1210"/>
      <c r="Y263" s="1210"/>
      <c r="Z263" s="1210"/>
      <c r="AA263" s="1210"/>
      <c r="AB263" s="1210"/>
      <c r="AC263" s="587"/>
      <c r="AD263" s="1210" t="str">
        <f>'Danh mục'!$B$19</f>
        <v>Số đầu năm</v>
      </c>
      <c r="AE263" s="1210"/>
      <c r="AF263" s="1210"/>
      <c r="AG263" s="1210"/>
      <c r="AH263" s="1210"/>
      <c r="AI263" s="1210"/>
      <c r="AM263" s="477"/>
      <c r="AN263" s="477"/>
      <c r="AO263" s="477"/>
      <c r="AP263" s="477"/>
      <c r="AQ263" s="477"/>
      <c r="AR263" s="477"/>
      <c r="AS263" s="477"/>
      <c r="AT263" s="477"/>
      <c r="AU263" s="477"/>
      <c r="AV263" s="477"/>
      <c r="AW263" s="477"/>
      <c r="AX263" s="477"/>
      <c r="AY263" s="477"/>
      <c r="AZ263" s="477"/>
      <c r="BA263" s="477"/>
      <c r="BB263" s="477"/>
      <c r="BC263" s="477"/>
      <c r="BD263" s="477"/>
      <c r="BE263" s="477"/>
      <c r="BF263" s="477"/>
      <c r="BG263" s="1299" t="s">
        <v>498</v>
      </c>
      <c r="BH263" s="1299"/>
      <c r="BI263" s="1299"/>
      <c r="BJ263" s="1299"/>
      <c r="BK263" s="1299"/>
      <c r="BL263" s="1299"/>
      <c r="BN263" s="1299" t="s">
        <v>499</v>
      </c>
      <c r="BO263" s="1299"/>
      <c r="BP263" s="1299"/>
      <c r="BQ263" s="1299"/>
      <c r="BR263" s="1299"/>
      <c r="BS263" s="1299"/>
      <c r="BT263" s="467"/>
    </row>
    <row r="264" spans="1:72" ht="15" hidden="1">
      <c r="A264" s="50"/>
      <c r="B264" s="50"/>
      <c r="C264" s="567"/>
      <c r="D264" s="567"/>
      <c r="E264" s="567"/>
      <c r="F264" s="567"/>
      <c r="G264" s="567"/>
      <c r="H264" s="567"/>
      <c r="I264" s="567"/>
      <c r="J264" s="567"/>
      <c r="K264" s="567"/>
      <c r="L264" s="567"/>
      <c r="M264" s="567"/>
      <c r="N264" s="567"/>
      <c r="O264" s="567"/>
      <c r="P264" s="567"/>
      <c r="Q264" s="567"/>
      <c r="R264" s="567"/>
      <c r="S264" s="567"/>
      <c r="T264" s="567"/>
      <c r="U264" s="567"/>
      <c r="V264" s="567"/>
      <c r="W264" s="588"/>
      <c r="X264" s="588"/>
      <c r="Y264" s="588"/>
      <c r="Z264" s="588"/>
      <c r="AA264" s="588"/>
      <c r="AB264" s="587" t="s">
        <v>1213</v>
      </c>
      <c r="AC264" s="564"/>
      <c r="AD264" s="589"/>
      <c r="AE264" s="588"/>
      <c r="AF264" s="588"/>
      <c r="AG264" s="588"/>
      <c r="AH264" s="588"/>
      <c r="AI264" s="587" t="s">
        <v>1213</v>
      </c>
      <c r="AM264" s="477"/>
      <c r="AN264" s="477"/>
      <c r="AO264" s="477"/>
      <c r="AP264" s="477"/>
      <c r="AQ264" s="477"/>
      <c r="AR264" s="477"/>
      <c r="AS264" s="477"/>
      <c r="AT264" s="477"/>
      <c r="AU264" s="477"/>
      <c r="AV264" s="477"/>
      <c r="AW264" s="477"/>
      <c r="AX264" s="477"/>
      <c r="AY264" s="477"/>
      <c r="AZ264" s="477"/>
      <c r="BA264" s="477"/>
      <c r="BB264" s="477"/>
      <c r="BC264" s="477"/>
      <c r="BD264" s="477"/>
      <c r="BE264" s="477"/>
      <c r="BF264" s="477"/>
      <c r="BG264" s="467"/>
      <c r="BH264" s="467"/>
      <c r="BI264" s="467"/>
      <c r="BJ264" s="467"/>
      <c r="BK264" s="467"/>
      <c r="BL264" s="467"/>
      <c r="BN264" s="467"/>
      <c r="BO264" s="467"/>
      <c r="BP264" s="467"/>
      <c r="BQ264" s="467"/>
      <c r="BR264" s="467"/>
      <c r="BS264" s="467"/>
      <c r="BT264" s="467"/>
    </row>
    <row r="265" spans="1:72" s="463" customFormat="1" ht="15" hidden="1">
      <c r="A265" s="50"/>
      <c r="B265" s="50"/>
      <c r="C265" s="582" t="s">
        <v>1350</v>
      </c>
      <c r="D265" s="582"/>
      <c r="E265" s="582"/>
      <c r="F265" s="582"/>
      <c r="G265" s="582"/>
      <c r="H265" s="582"/>
      <c r="I265" s="582"/>
      <c r="J265" s="582"/>
      <c r="K265" s="582"/>
      <c r="L265" s="582"/>
      <c r="M265" s="582"/>
      <c r="N265" s="582"/>
      <c r="O265" s="582"/>
      <c r="P265" s="582"/>
      <c r="Q265" s="582"/>
      <c r="R265" s="582"/>
      <c r="S265" s="582"/>
      <c r="T265" s="582"/>
      <c r="U265" s="582"/>
      <c r="V265" s="582"/>
      <c r="W265" s="1206">
        <f>'Tổng hợp'!F142</f>
        <v>0</v>
      </c>
      <c r="X265" s="1206"/>
      <c r="Y265" s="1206"/>
      <c r="Z265" s="1206"/>
      <c r="AA265" s="1206"/>
      <c r="AB265" s="1206"/>
      <c r="AC265" s="592"/>
      <c r="AD265" s="1206">
        <v>0</v>
      </c>
      <c r="AE265" s="1206"/>
      <c r="AF265" s="1206"/>
      <c r="AG265" s="1206"/>
      <c r="AH265" s="1206"/>
      <c r="AI265" s="1206"/>
      <c r="AK265" s="461"/>
      <c r="AL265" s="461"/>
      <c r="BG265" s="471"/>
      <c r="BH265" s="471"/>
      <c r="BI265" s="471"/>
      <c r="BJ265" s="471"/>
      <c r="BK265" s="471"/>
      <c r="BL265" s="471"/>
      <c r="BN265" s="471"/>
      <c r="BO265" s="471"/>
      <c r="BP265" s="471"/>
      <c r="BQ265" s="471"/>
      <c r="BR265" s="471"/>
      <c r="BS265" s="471"/>
      <c r="BT265" s="471"/>
    </row>
    <row r="266" spans="1:74" ht="15.75" hidden="1" thickBot="1">
      <c r="A266" s="50"/>
      <c r="B266" s="50"/>
      <c r="C266" s="582"/>
      <c r="D266" s="50"/>
      <c r="E266" s="50"/>
      <c r="F266" s="50"/>
      <c r="G266" s="50"/>
      <c r="H266" s="50"/>
      <c r="I266" s="50"/>
      <c r="J266" s="50" t="s">
        <v>113</v>
      </c>
      <c r="K266" s="50"/>
      <c r="L266" s="50"/>
      <c r="M266" s="50"/>
      <c r="N266" s="50"/>
      <c r="O266" s="50"/>
      <c r="P266" s="50"/>
      <c r="Q266" s="50"/>
      <c r="R266" s="50"/>
      <c r="S266" s="50"/>
      <c r="T266" s="50"/>
      <c r="U266" s="582"/>
      <c r="V266" s="582"/>
      <c r="W266" s="1205">
        <f>SUBTOTAL(9,W265:AB265)</f>
        <v>0</v>
      </c>
      <c r="X266" s="1205"/>
      <c r="Y266" s="1205"/>
      <c r="Z266" s="1205"/>
      <c r="AA266" s="1205"/>
      <c r="AB266" s="1205"/>
      <c r="AC266" s="592"/>
      <c r="AD266" s="1205">
        <f>SUBTOTAL(9,AD265:AI265)</f>
        <v>0</v>
      </c>
      <c r="AE266" s="1205"/>
      <c r="AF266" s="1205"/>
      <c r="AG266" s="1205"/>
      <c r="AH266" s="1205"/>
      <c r="AI266" s="1205"/>
      <c r="AM266" s="461" t="s">
        <v>113</v>
      </c>
      <c r="AN266" s="461"/>
      <c r="AO266" s="461"/>
      <c r="AP266" s="461"/>
      <c r="AQ266" s="461"/>
      <c r="AR266" s="461"/>
      <c r="AS266" s="461"/>
      <c r="AT266" s="461"/>
      <c r="AU266" s="461"/>
      <c r="AV266" s="461"/>
      <c r="AW266" s="461"/>
      <c r="AX266" s="461"/>
      <c r="AY266" s="461"/>
      <c r="AZ266" s="461"/>
      <c r="BA266" s="461"/>
      <c r="BB266" s="461"/>
      <c r="BC266" s="461"/>
      <c r="BD266" s="461"/>
      <c r="BG266" s="1302" t="e">
        <f>SUBTOTAL(9,#REF!)</f>
        <v>#REF!</v>
      </c>
      <c r="BH266" s="1302"/>
      <c r="BI266" s="1302"/>
      <c r="BJ266" s="1302"/>
      <c r="BK266" s="1302"/>
      <c r="BL266" s="1302"/>
      <c r="BN266" s="1302" t="e">
        <f>SUBTOTAL(9,#REF!)</f>
        <v>#REF!</v>
      </c>
      <c r="BO266" s="1302"/>
      <c r="BP266" s="1302"/>
      <c r="BQ266" s="1302"/>
      <c r="BR266" s="1302"/>
      <c r="BS266" s="1302"/>
      <c r="BT266" s="472"/>
      <c r="BU266" s="498"/>
      <c r="BV266" s="498">
        <f>AD266-'Tổng hợp'!J142</f>
        <v>0</v>
      </c>
    </row>
    <row r="267" spans="1:74" ht="6" customHeight="1">
      <c r="A267" s="50"/>
      <c r="B267" s="50"/>
      <c r="C267" s="582"/>
      <c r="D267" s="50"/>
      <c r="E267" s="50"/>
      <c r="F267" s="50"/>
      <c r="G267" s="50"/>
      <c r="H267" s="50"/>
      <c r="I267" s="50"/>
      <c r="J267" s="50"/>
      <c r="K267" s="50"/>
      <c r="L267" s="50"/>
      <c r="M267" s="50"/>
      <c r="N267" s="50"/>
      <c r="O267" s="50"/>
      <c r="P267" s="50"/>
      <c r="Q267" s="50"/>
      <c r="R267" s="50"/>
      <c r="S267" s="50"/>
      <c r="T267" s="50"/>
      <c r="U267" s="582"/>
      <c r="V267" s="582"/>
      <c r="W267" s="573"/>
      <c r="X267" s="573"/>
      <c r="Y267" s="573"/>
      <c r="Z267" s="573"/>
      <c r="AA267" s="573"/>
      <c r="AB267" s="573"/>
      <c r="AC267" s="592"/>
      <c r="AD267" s="573"/>
      <c r="AE267" s="573"/>
      <c r="AF267" s="573"/>
      <c r="AG267" s="573"/>
      <c r="AH267" s="573"/>
      <c r="AI267" s="573"/>
      <c r="AM267" s="461"/>
      <c r="AN267" s="461"/>
      <c r="AO267" s="461"/>
      <c r="AP267" s="461"/>
      <c r="AQ267" s="461"/>
      <c r="AR267" s="461"/>
      <c r="AS267" s="461"/>
      <c r="AT267" s="461"/>
      <c r="AU267" s="461"/>
      <c r="AV267" s="461"/>
      <c r="AW267" s="461"/>
      <c r="AX267" s="461"/>
      <c r="AY267" s="461"/>
      <c r="AZ267" s="461"/>
      <c r="BA267" s="461"/>
      <c r="BB267" s="461"/>
      <c r="BC267" s="461"/>
      <c r="BD267" s="461"/>
      <c r="BG267" s="472"/>
      <c r="BH267" s="472"/>
      <c r="BI267" s="472"/>
      <c r="BJ267" s="472"/>
      <c r="BK267" s="472"/>
      <c r="BL267" s="472"/>
      <c r="BN267" s="472"/>
      <c r="BO267" s="472"/>
      <c r="BP267" s="472"/>
      <c r="BQ267" s="472"/>
      <c r="BR267" s="472"/>
      <c r="BS267" s="472"/>
      <c r="BT267" s="472"/>
      <c r="BU267" s="498"/>
      <c r="BV267" s="498"/>
    </row>
    <row r="268" spans="1:72" s="463" customFormat="1" ht="15">
      <c r="A268" s="50">
        <v>18</v>
      </c>
      <c r="B268" s="50" t="s">
        <v>1254</v>
      </c>
      <c r="C268" s="142" t="s">
        <v>858</v>
      </c>
      <c r="D268" s="567"/>
      <c r="E268" s="567"/>
      <c r="F268" s="567"/>
      <c r="G268" s="567"/>
      <c r="H268" s="567"/>
      <c r="I268" s="567"/>
      <c r="J268" s="567"/>
      <c r="K268" s="567"/>
      <c r="L268" s="567"/>
      <c r="M268" s="567"/>
      <c r="N268" s="567"/>
      <c r="O268" s="567"/>
      <c r="P268" s="567"/>
      <c r="Q268" s="567"/>
      <c r="R268" s="567"/>
      <c r="S268" s="567"/>
      <c r="T268" s="567"/>
      <c r="U268" s="567"/>
      <c r="V268" s="567"/>
      <c r="W268" s="567"/>
      <c r="X268" s="567"/>
      <c r="Y268" s="567"/>
      <c r="Z268" s="567"/>
      <c r="AA268" s="567"/>
      <c r="AB268" s="567"/>
      <c r="AC268" s="582"/>
      <c r="AD268" s="583"/>
      <c r="AE268" s="583"/>
      <c r="AF268" s="583"/>
      <c r="AG268" s="583"/>
      <c r="AH268" s="583"/>
      <c r="AI268" s="583"/>
      <c r="AK268" s="461">
        <v>18</v>
      </c>
      <c r="AL268" s="461" t="s">
        <v>1254</v>
      </c>
      <c r="AM268" s="483" t="s">
        <v>1099</v>
      </c>
      <c r="AN268" s="477"/>
      <c r="AO268" s="477"/>
      <c r="AP268" s="477"/>
      <c r="AQ268" s="477"/>
      <c r="AR268" s="477"/>
      <c r="AS268" s="477"/>
      <c r="AT268" s="477"/>
      <c r="AU268" s="477"/>
      <c r="AV268" s="477"/>
      <c r="AW268" s="477"/>
      <c r="AX268" s="477"/>
      <c r="AY268" s="477"/>
      <c r="AZ268" s="477"/>
      <c r="BA268" s="477"/>
      <c r="BB268" s="477"/>
      <c r="BC268" s="477"/>
      <c r="BD268" s="477"/>
      <c r="BE268" s="477"/>
      <c r="BF268" s="477"/>
      <c r="BG268" s="477"/>
      <c r="BH268" s="477"/>
      <c r="BI268" s="477"/>
      <c r="BJ268" s="477"/>
      <c r="BK268" s="477"/>
      <c r="BL268" s="477"/>
      <c r="BN268" s="469"/>
      <c r="BO268" s="469"/>
      <c r="BP268" s="469"/>
      <c r="BQ268" s="469"/>
      <c r="BR268" s="469"/>
      <c r="BS268" s="469"/>
      <c r="BT268" s="469"/>
    </row>
    <row r="269" spans="1:72" ht="15">
      <c r="A269" s="50"/>
      <c r="B269" s="50"/>
      <c r="C269" s="567"/>
      <c r="D269" s="567"/>
      <c r="E269" s="567"/>
      <c r="F269" s="567"/>
      <c r="G269" s="567"/>
      <c r="H269" s="567"/>
      <c r="I269" s="567"/>
      <c r="J269" s="567"/>
      <c r="K269" s="567"/>
      <c r="L269" s="567"/>
      <c r="M269" s="567"/>
      <c r="N269" s="567"/>
      <c r="O269" s="567"/>
      <c r="P269" s="567"/>
      <c r="Q269" s="567"/>
      <c r="R269" s="567"/>
      <c r="S269" s="567"/>
      <c r="T269" s="567"/>
      <c r="U269" s="567"/>
      <c r="V269" s="567"/>
      <c r="W269" s="1210" t="str">
        <f>'Danh mục'!$B$17</f>
        <v>Số cuối kỳ</v>
      </c>
      <c r="X269" s="1210"/>
      <c r="Y269" s="1210"/>
      <c r="Z269" s="1210"/>
      <c r="AA269" s="1210"/>
      <c r="AB269" s="1210"/>
      <c r="AC269" s="587"/>
      <c r="AD269" s="1210" t="str">
        <f>'Danh mục'!$B$19</f>
        <v>Số đầu năm</v>
      </c>
      <c r="AE269" s="1210"/>
      <c r="AF269" s="1210"/>
      <c r="AG269" s="1210"/>
      <c r="AH269" s="1210"/>
      <c r="AI269" s="1210"/>
      <c r="AM269" s="477"/>
      <c r="AN269" s="477"/>
      <c r="AO269" s="477"/>
      <c r="AP269" s="477"/>
      <c r="AQ269" s="477"/>
      <c r="AR269" s="477"/>
      <c r="AS269" s="477"/>
      <c r="AT269" s="477"/>
      <c r="AU269" s="477"/>
      <c r="AV269" s="477"/>
      <c r="AW269" s="477"/>
      <c r="AX269" s="477"/>
      <c r="AY269" s="477"/>
      <c r="AZ269" s="477"/>
      <c r="BA269" s="477"/>
      <c r="BB269" s="477"/>
      <c r="BC269" s="477"/>
      <c r="BD269" s="477"/>
      <c r="BE269" s="477"/>
      <c r="BF269" s="477"/>
      <c r="BG269" s="1299" t="s">
        <v>498</v>
      </c>
      <c r="BH269" s="1299"/>
      <c r="BI269" s="1299"/>
      <c r="BJ269" s="1299"/>
      <c r="BK269" s="1299"/>
      <c r="BL269" s="1299"/>
      <c r="BN269" s="1299" t="s">
        <v>499</v>
      </c>
      <c r="BO269" s="1299"/>
      <c r="BP269" s="1299"/>
      <c r="BQ269" s="1299"/>
      <c r="BR269" s="1299"/>
      <c r="BS269" s="1299"/>
      <c r="BT269" s="467"/>
    </row>
    <row r="270" spans="1:72" ht="15">
      <c r="A270" s="50"/>
      <c r="B270" s="50"/>
      <c r="C270" s="567"/>
      <c r="D270" s="567"/>
      <c r="E270" s="567"/>
      <c r="F270" s="567"/>
      <c r="G270" s="567"/>
      <c r="H270" s="567"/>
      <c r="I270" s="567"/>
      <c r="J270" s="567"/>
      <c r="K270" s="567"/>
      <c r="L270" s="567"/>
      <c r="M270" s="567"/>
      <c r="N270" s="567"/>
      <c r="O270" s="567"/>
      <c r="P270" s="567"/>
      <c r="Q270" s="567"/>
      <c r="R270" s="567"/>
      <c r="S270" s="567"/>
      <c r="T270" s="567"/>
      <c r="U270" s="567"/>
      <c r="V270" s="567"/>
      <c r="W270" s="588"/>
      <c r="X270" s="588"/>
      <c r="Y270" s="588"/>
      <c r="Z270" s="588"/>
      <c r="AA270" s="588"/>
      <c r="AB270" s="587" t="s">
        <v>1213</v>
      </c>
      <c r="AC270" s="564"/>
      <c r="AD270" s="589"/>
      <c r="AE270" s="588"/>
      <c r="AF270" s="588"/>
      <c r="AG270" s="588"/>
      <c r="AH270" s="588"/>
      <c r="AI270" s="587" t="s">
        <v>1213</v>
      </c>
      <c r="AM270" s="477"/>
      <c r="AN270" s="477"/>
      <c r="AO270" s="477"/>
      <c r="AP270" s="477"/>
      <c r="AQ270" s="477"/>
      <c r="AR270" s="477"/>
      <c r="AS270" s="477"/>
      <c r="AT270" s="477"/>
      <c r="AU270" s="477"/>
      <c r="AV270" s="477"/>
      <c r="AW270" s="477"/>
      <c r="AX270" s="477"/>
      <c r="AY270" s="477"/>
      <c r="AZ270" s="477"/>
      <c r="BA270" s="477"/>
      <c r="BB270" s="477"/>
      <c r="BC270" s="477"/>
      <c r="BD270" s="477"/>
      <c r="BE270" s="477"/>
      <c r="BF270" s="477"/>
      <c r="BG270" s="467"/>
      <c r="BH270" s="467"/>
      <c r="BI270" s="467"/>
      <c r="BJ270" s="467"/>
      <c r="BK270" s="467"/>
      <c r="BL270" s="467"/>
      <c r="BN270" s="467"/>
      <c r="BO270" s="467"/>
      <c r="BP270" s="467"/>
      <c r="BQ270" s="467"/>
      <c r="BR270" s="467"/>
      <c r="BS270" s="467"/>
      <c r="BT270" s="467"/>
    </row>
    <row r="271" spans="1:72" ht="15" hidden="1">
      <c r="A271" s="50"/>
      <c r="B271" s="50"/>
      <c r="C271" s="224" t="s">
        <v>1091</v>
      </c>
      <c r="D271" s="50"/>
      <c r="E271" s="50"/>
      <c r="F271" s="50"/>
      <c r="G271" s="50"/>
      <c r="H271" s="50"/>
      <c r="I271" s="50"/>
      <c r="J271" s="50"/>
      <c r="K271" s="50"/>
      <c r="L271" s="50"/>
      <c r="M271" s="50"/>
      <c r="N271" s="50"/>
      <c r="O271" s="50"/>
      <c r="P271" s="50"/>
      <c r="Q271" s="50"/>
      <c r="R271" s="50"/>
      <c r="S271" s="50"/>
      <c r="T271" s="50"/>
      <c r="U271" s="582"/>
      <c r="V271" s="582"/>
      <c r="W271" s="1208">
        <f>'Tổng hợp'!F146</f>
        <v>0</v>
      </c>
      <c r="X271" s="1208"/>
      <c r="Y271" s="1208"/>
      <c r="Z271" s="1208"/>
      <c r="AA271" s="1208"/>
      <c r="AB271" s="1208"/>
      <c r="AC271" s="574"/>
      <c r="AD271" s="1208">
        <f>'Tổng hợp'!J146</f>
        <v>0</v>
      </c>
      <c r="AE271" s="1208"/>
      <c r="AF271" s="1208"/>
      <c r="AG271" s="1208"/>
      <c r="AH271" s="1208"/>
      <c r="AI271" s="1208"/>
      <c r="AM271" s="468" t="s">
        <v>1091</v>
      </c>
      <c r="AN271" s="461"/>
      <c r="AO271" s="461"/>
      <c r="AP271" s="461"/>
      <c r="AQ271" s="461"/>
      <c r="AR271" s="461"/>
      <c r="AS271" s="461"/>
      <c r="AT271" s="461"/>
      <c r="AU271" s="461"/>
      <c r="AV271" s="461"/>
      <c r="AW271" s="461"/>
      <c r="AX271" s="461"/>
      <c r="AY271" s="461"/>
      <c r="AZ271" s="461"/>
      <c r="BA271" s="461"/>
      <c r="BB271" s="461"/>
      <c r="BC271" s="461"/>
      <c r="BD271" s="461"/>
      <c r="BG271" s="1298"/>
      <c r="BH271" s="1298"/>
      <c r="BI271" s="1298"/>
      <c r="BJ271" s="1298"/>
      <c r="BK271" s="1298"/>
      <c r="BL271" s="1298"/>
      <c r="BN271" s="1298"/>
      <c r="BO271" s="1298"/>
      <c r="BP271" s="1298"/>
      <c r="BQ271" s="1298"/>
      <c r="BR271" s="1298"/>
      <c r="BS271" s="1298"/>
      <c r="BT271" s="469"/>
    </row>
    <row r="272" spans="1:72" ht="15" hidden="1">
      <c r="A272" s="50"/>
      <c r="B272" s="50"/>
      <c r="C272" s="582" t="s">
        <v>1176</v>
      </c>
      <c r="D272" s="50"/>
      <c r="E272" s="50"/>
      <c r="F272" s="50"/>
      <c r="G272" s="50"/>
      <c r="H272" s="50"/>
      <c r="I272" s="50"/>
      <c r="J272" s="50"/>
      <c r="K272" s="50"/>
      <c r="L272" s="50"/>
      <c r="M272" s="50"/>
      <c r="N272" s="50"/>
      <c r="O272" s="50"/>
      <c r="P272" s="50"/>
      <c r="Q272" s="50"/>
      <c r="R272" s="50"/>
      <c r="S272" s="50"/>
      <c r="T272" s="50"/>
      <c r="U272" s="582"/>
      <c r="V272" s="582"/>
      <c r="W272" s="1208">
        <f>'Tổng hợp'!F147</f>
        <v>0</v>
      </c>
      <c r="X272" s="1208"/>
      <c r="Y272" s="1208"/>
      <c r="Z272" s="1208"/>
      <c r="AA272" s="1208"/>
      <c r="AB272" s="1208"/>
      <c r="AC272" s="574"/>
      <c r="AD272" s="1208">
        <f>'Tổng hợp'!J147</f>
        <v>0</v>
      </c>
      <c r="AE272" s="1208"/>
      <c r="AF272" s="1208"/>
      <c r="AG272" s="1208"/>
      <c r="AH272" s="1208"/>
      <c r="AI272" s="1208"/>
      <c r="AM272" s="468"/>
      <c r="AN272" s="461"/>
      <c r="AO272" s="461"/>
      <c r="AP272" s="461"/>
      <c r="AQ272" s="461"/>
      <c r="AR272" s="461"/>
      <c r="AS272" s="461"/>
      <c r="AT272" s="461"/>
      <c r="AU272" s="461"/>
      <c r="AV272" s="461"/>
      <c r="AW272" s="461"/>
      <c r="AX272" s="461"/>
      <c r="AY272" s="461"/>
      <c r="AZ272" s="461"/>
      <c r="BA272" s="461"/>
      <c r="BB272" s="461"/>
      <c r="BC272" s="461"/>
      <c r="BD272" s="461"/>
      <c r="BG272" s="469"/>
      <c r="BH272" s="469"/>
      <c r="BI272" s="469"/>
      <c r="BJ272" s="469"/>
      <c r="BK272" s="469"/>
      <c r="BL272" s="469"/>
      <c r="BN272" s="469"/>
      <c r="BO272" s="469"/>
      <c r="BP272" s="469"/>
      <c r="BQ272" s="469"/>
      <c r="BR272" s="469"/>
      <c r="BS272" s="469"/>
      <c r="BT272" s="469"/>
    </row>
    <row r="273" spans="1:72" ht="15" hidden="1">
      <c r="A273" s="50"/>
      <c r="B273" s="50"/>
      <c r="C273" s="582" t="s">
        <v>1175</v>
      </c>
      <c r="D273" s="50"/>
      <c r="E273" s="50"/>
      <c r="F273" s="50"/>
      <c r="G273" s="50"/>
      <c r="H273" s="50"/>
      <c r="I273" s="50"/>
      <c r="J273" s="50"/>
      <c r="K273" s="50"/>
      <c r="L273" s="50"/>
      <c r="M273" s="50"/>
      <c r="N273" s="50"/>
      <c r="O273" s="50"/>
      <c r="P273" s="50"/>
      <c r="Q273" s="50"/>
      <c r="R273" s="50"/>
      <c r="S273" s="50"/>
      <c r="T273" s="50"/>
      <c r="U273" s="582"/>
      <c r="V273" s="582"/>
      <c r="W273" s="1208">
        <f>'Tổng hợp'!F148</f>
        <v>4399998</v>
      </c>
      <c r="X273" s="1208"/>
      <c r="Y273" s="1208"/>
      <c r="Z273" s="1208"/>
      <c r="AA273" s="1208"/>
      <c r="AB273" s="1208"/>
      <c r="AC273" s="574"/>
      <c r="AD273" s="1208">
        <f>'Tổng hợp'!J148</f>
        <v>0</v>
      </c>
      <c r="AE273" s="1208"/>
      <c r="AF273" s="1208"/>
      <c r="AG273" s="1208"/>
      <c r="AH273" s="1208"/>
      <c r="AI273" s="1208"/>
      <c r="AM273" s="468" t="s">
        <v>1174</v>
      </c>
      <c r="AN273" s="461"/>
      <c r="AO273" s="461"/>
      <c r="AP273" s="461"/>
      <c r="AQ273" s="461"/>
      <c r="AR273" s="461"/>
      <c r="AS273" s="461"/>
      <c r="AT273" s="461"/>
      <c r="AU273" s="461"/>
      <c r="AV273" s="461"/>
      <c r="AW273" s="461"/>
      <c r="AX273" s="461"/>
      <c r="AY273" s="461"/>
      <c r="AZ273" s="461"/>
      <c r="BA273" s="461"/>
      <c r="BB273" s="461"/>
      <c r="BC273" s="461"/>
      <c r="BD273" s="461"/>
      <c r="BG273" s="1300"/>
      <c r="BH273" s="1300"/>
      <c r="BI273" s="1300"/>
      <c r="BJ273" s="1300"/>
      <c r="BK273" s="1300"/>
      <c r="BL273" s="1300"/>
      <c r="BN273" s="1300"/>
      <c r="BO273" s="1300"/>
      <c r="BP273" s="1300"/>
      <c r="BQ273" s="1300"/>
      <c r="BR273" s="1300"/>
      <c r="BS273" s="1300"/>
      <c r="BT273" s="471"/>
    </row>
    <row r="274" spans="1:72" ht="15" hidden="1">
      <c r="A274" s="50"/>
      <c r="B274" s="50"/>
      <c r="C274" s="224" t="s">
        <v>1174</v>
      </c>
      <c r="D274" s="582"/>
      <c r="E274" s="582"/>
      <c r="F274" s="582"/>
      <c r="G274" s="582"/>
      <c r="H274" s="582"/>
      <c r="I274" s="582"/>
      <c r="J274" s="582"/>
      <c r="K274" s="582"/>
      <c r="L274" s="582"/>
      <c r="M274" s="582"/>
      <c r="N274" s="582"/>
      <c r="O274" s="582"/>
      <c r="P274" s="582"/>
      <c r="Q274" s="582"/>
      <c r="R274" s="582"/>
      <c r="S274" s="582"/>
      <c r="T274" s="582"/>
      <c r="U274" s="582"/>
      <c r="V274" s="582"/>
      <c r="W274" s="1208">
        <f>'Tổng hợp'!F149</f>
        <v>0</v>
      </c>
      <c r="X274" s="1208"/>
      <c r="Y274" s="1208"/>
      <c r="Z274" s="1208"/>
      <c r="AA274" s="1208"/>
      <c r="AB274" s="1208"/>
      <c r="AC274" s="574"/>
      <c r="AD274" s="1208">
        <f>'Tổng hợp'!J149</f>
        <v>0</v>
      </c>
      <c r="AE274" s="1208"/>
      <c r="AF274" s="1208"/>
      <c r="AG274" s="1208"/>
      <c r="AH274" s="1208"/>
      <c r="AI274" s="1208"/>
      <c r="AM274" s="463" t="s">
        <v>1175</v>
      </c>
      <c r="BG274" s="1300"/>
      <c r="BH274" s="1300"/>
      <c r="BI274" s="1300"/>
      <c r="BJ274" s="1300"/>
      <c r="BK274" s="1300"/>
      <c r="BL274" s="1300"/>
      <c r="BN274" s="1300"/>
      <c r="BO274" s="1300"/>
      <c r="BP274" s="1300"/>
      <c r="BQ274" s="1300"/>
      <c r="BR274" s="1300"/>
      <c r="BS274" s="1300"/>
      <c r="BT274" s="471"/>
    </row>
    <row r="275" spans="1:72" ht="15" hidden="1">
      <c r="A275" s="50"/>
      <c r="B275" s="50"/>
      <c r="C275" s="582" t="s">
        <v>859</v>
      </c>
      <c r="D275" s="582"/>
      <c r="E275" s="582"/>
      <c r="F275" s="582"/>
      <c r="G275" s="582"/>
      <c r="H275" s="582"/>
      <c r="I275" s="582"/>
      <c r="J275" s="582"/>
      <c r="K275" s="582"/>
      <c r="L275" s="582"/>
      <c r="M275" s="582"/>
      <c r="N275" s="582"/>
      <c r="O275" s="582"/>
      <c r="P275" s="582"/>
      <c r="Q275" s="582"/>
      <c r="R275" s="582"/>
      <c r="S275" s="582"/>
      <c r="T275" s="582"/>
      <c r="U275" s="582"/>
      <c r="V275" s="582"/>
      <c r="W275" s="1208">
        <f>'Tổng hợp'!F150</f>
        <v>0</v>
      </c>
      <c r="X275" s="1208"/>
      <c r="Y275" s="1208"/>
      <c r="Z275" s="1208"/>
      <c r="AA275" s="1208"/>
      <c r="AB275" s="1208"/>
      <c r="AC275" s="574"/>
      <c r="AD275" s="1208">
        <f>'Tổng hợp'!J150</f>
        <v>0</v>
      </c>
      <c r="AE275" s="1208"/>
      <c r="AF275" s="1208"/>
      <c r="AG275" s="1208"/>
      <c r="AH275" s="1208"/>
      <c r="AI275" s="1208"/>
      <c r="AM275" s="463" t="s">
        <v>1176</v>
      </c>
      <c r="BG275" s="1300"/>
      <c r="BH275" s="1300"/>
      <c r="BI275" s="1300"/>
      <c r="BJ275" s="1300"/>
      <c r="BK275" s="1300"/>
      <c r="BL275" s="1300"/>
      <c r="BN275" s="1300"/>
      <c r="BO275" s="1300"/>
      <c r="BP275" s="1300"/>
      <c r="BQ275" s="1300"/>
      <c r="BR275" s="1300"/>
      <c r="BS275" s="1300"/>
      <c r="BT275" s="471"/>
    </row>
    <row r="276" spans="1:72" ht="15" hidden="1">
      <c r="A276" s="50"/>
      <c r="B276" s="50"/>
      <c r="C276" s="582" t="s">
        <v>860</v>
      </c>
      <c r="D276" s="582"/>
      <c r="E276" s="582"/>
      <c r="F276" s="582"/>
      <c r="G276" s="582"/>
      <c r="H276" s="582"/>
      <c r="I276" s="582"/>
      <c r="J276" s="582"/>
      <c r="K276" s="582"/>
      <c r="L276" s="582"/>
      <c r="M276" s="582"/>
      <c r="N276" s="582"/>
      <c r="O276" s="582"/>
      <c r="P276" s="582"/>
      <c r="Q276" s="582"/>
      <c r="R276" s="582"/>
      <c r="S276" s="582"/>
      <c r="T276" s="582"/>
      <c r="U276" s="582"/>
      <c r="V276" s="582"/>
      <c r="W276" s="1208">
        <f>'Tổng hợp'!F151</f>
        <v>0</v>
      </c>
      <c r="X276" s="1208"/>
      <c r="Y276" s="1208"/>
      <c r="Z276" s="1208"/>
      <c r="AA276" s="1208"/>
      <c r="AB276" s="1208"/>
      <c r="AC276" s="574"/>
      <c r="AD276" s="1208">
        <f>'Tổng hợp'!J151</f>
        <v>0</v>
      </c>
      <c r="AE276" s="1208"/>
      <c r="AF276" s="1208"/>
      <c r="AG276" s="1208"/>
      <c r="AH276" s="1208"/>
      <c r="AI276" s="1208"/>
      <c r="AM276" s="463" t="s">
        <v>1173</v>
      </c>
      <c r="BG276" s="471"/>
      <c r="BH276" s="471"/>
      <c r="BI276" s="471"/>
      <c r="BJ276" s="471"/>
      <c r="BK276" s="471"/>
      <c r="BL276" s="471"/>
      <c r="BN276" s="471"/>
      <c r="BO276" s="471"/>
      <c r="BP276" s="471"/>
      <c r="BQ276" s="471"/>
      <c r="BR276" s="471"/>
      <c r="BS276" s="471"/>
      <c r="BT276" s="471"/>
    </row>
    <row r="277" spans="1:72" ht="15">
      <c r="A277" s="50"/>
      <c r="B277" s="50"/>
      <c r="C277" s="582" t="s">
        <v>1099</v>
      </c>
      <c r="D277" s="582"/>
      <c r="E277" s="582"/>
      <c r="F277" s="582"/>
      <c r="G277" s="582"/>
      <c r="H277" s="582"/>
      <c r="I277" s="582"/>
      <c r="J277" s="582"/>
      <c r="K277" s="582"/>
      <c r="L277" s="582"/>
      <c r="M277" s="582"/>
      <c r="N277" s="582"/>
      <c r="O277" s="582"/>
      <c r="P277" s="582"/>
      <c r="Q277" s="582"/>
      <c r="R277" s="582"/>
      <c r="S277" s="582"/>
      <c r="T277" s="582"/>
      <c r="U277" s="582"/>
      <c r="V277" s="582"/>
      <c r="W277" s="1211">
        <f>'Tổng hợp'!F152+'Tổng hợp'!F153+'Tổng hợp'!F155</f>
        <v>217014898</v>
      </c>
      <c r="X277" s="1211"/>
      <c r="Y277" s="1211"/>
      <c r="Z277" s="1211"/>
      <c r="AA277" s="1211"/>
      <c r="AB277" s="1211"/>
      <c r="AC277" s="574"/>
      <c r="AD277" s="1211">
        <f>'Tổng hợp'!G153+'Tổng hợp'!G155</f>
        <v>216786178</v>
      </c>
      <c r="AE277" s="1211"/>
      <c r="AF277" s="1211"/>
      <c r="AG277" s="1211"/>
      <c r="AH277" s="1211"/>
      <c r="AI277" s="1211"/>
      <c r="AM277" s="463" t="s">
        <v>1099</v>
      </c>
      <c r="BG277" s="471"/>
      <c r="BH277" s="471"/>
      <c r="BI277" s="471"/>
      <c r="BJ277" s="471"/>
      <c r="BK277" s="471"/>
      <c r="BL277" s="471"/>
      <c r="BN277" s="471"/>
      <c r="BO277" s="471"/>
      <c r="BP277" s="471"/>
      <c r="BQ277" s="471"/>
      <c r="BR277" s="471"/>
      <c r="BS277" s="471"/>
      <c r="BT277" s="471"/>
    </row>
    <row r="278" spans="1:72" ht="15" hidden="1">
      <c r="A278" s="50"/>
      <c r="B278" s="50"/>
      <c r="C278" s="582" t="s">
        <v>35</v>
      </c>
      <c r="D278" s="582"/>
      <c r="E278" s="582"/>
      <c r="F278" s="582"/>
      <c r="G278" s="582"/>
      <c r="H278" s="582"/>
      <c r="I278" s="582"/>
      <c r="J278" s="582"/>
      <c r="K278" s="582"/>
      <c r="L278" s="582"/>
      <c r="M278" s="582"/>
      <c r="N278" s="582"/>
      <c r="O278" s="582"/>
      <c r="P278" s="582"/>
      <c r="Q278" s="582"/>
      <c r="R278" s="582"/>
      <c r="S278" s="582"/>
      <c r="T278" s="582"/>
      <c r="U278" s="582"/>
      <c r="V278" s="582"/>
      <c r="W278" s="1279">
        <f>'Tổng hợp'!F154</f>
        <v>0</v>
      </c>
      <c r="X278" s="1279"/>
      <c r="Y278" s="1279"/>
      <c r="Z278" s="1279"/>
      <c r="AA278" s="1279"/>
      <c r="AB278" s="1279"/>
      <c r="AC278" s="574"/>
      <c r="AD278" s="1279">
        <f>'Tổng hợp'!J154</f>
        <v>0</v>
      </c>
      <c r="AE278" s="1279"/>
      <c r="AF278" s="1279"/>
      <c r="AG278" s="1279"/>
      <c r="AH278" s="1279"/>
      <c r="AI278" s="1279"/>
      <c r="BG278" s="471"/>
      <c r="BH278" s="471"/>
      <c r="BI278" s="471"/>
      <c r="BJ278" s="471"/>
      <c r="BK278" s="471"/>
      <c r="BL278" s="471"/>
      <c r="BN278" s="471"/>
      <c r="BO278" s="471"/>
      <c r="BP278" s="471"/>
      <c r="BQ278" s="471"/>
      <c r="BR278" s="471"/>
      <c r="BS278" s="471"/>
      <c r="BT278" s="471"/>
    </row>
    <row r="279" spans="1:74" ht="15.75" thickBot="1">
      <c r="A279" s="50"/>
      <c r="B279" s="50"/>
      <c r="C279" s="582"/>
      <c r="D279" s="50"/>
      <c r="E279" s="50"/>
      <c r="F279" s="50"/>
      <c r="G279" s="50"/>
      <c r="H279" s="50"/>
      <c r="I279" s="50"/>
      <c r="J279" s="50" t="s">
        <v>113</v>
      </c>
      <c r="K279" s="50"/>
      <c r="L279" s="50"/>
      <c r="M279" s="50"/>
      <c r="N279" s="50"/>
      <c r="O279" s="50"/>
      <c r="P279" s="50"/>
      <c r="Q279" s="50"/>
      <c r="R279" s="50"/>
      <c r="S279" s="50"/>
      <c r="T279" s="50"/>
      <c r="U279" s="582"/>
      <c r="V279" s="582"/>
      <c r="W279" s="1205">
        <f>SUBTOTAL(9,W271:AB278)</f>
        <v>221414896</v>
      </c>
      <c r="X279" s="1205"/>
      <c r="Y279" s="1205"/>
      <c r="Z279" s="1205"/>
      <c r="AA279" s="1205"/>
      <c r="AB279" s="1205"/>
      <c r="AC279" s="592"/>
      <c r="AD279" s="1205">
        <f>SUBTOTAL(9,AD271:AI278)</f>
        <v>216786178</v>
      </c>
      <c r="AE279" s="1205"/>
      <c r="AF279" s="1205"/>
      <c r="AG279" s="1205"/>
      <c r="AH279" s="1205"/>
      <c r="AI279" s="1205"/>
      <c r="AM279" s="461" t="s">
        <v>113</v>
      </c>
      <c r="AN279" s="461"/>
      <c r="AO279" s="461"/>
      <c r="AP279" s="461"/>
      <c r="AQ279" s="461"/>
      <c r="AR279" s="461"/>
      <c r="AS279" s="461"/>
      <c r="AT279" s="461"/>
      <c r="AU279" s="461"/>
      <c r="AV279" s="461"/>
      <c r="AW279" s="461"/>
      <c r="AX279" s="461"/>
      <c r="AY279" s="461"/>
      <c r="AZ279" s="461"/>
      <c r="BA279" s="461"/>
      <c r="BB279" s="461"/>
      <c r="BC279" s="461"/>
      <c r="BD279" s="461"/>
      <c r="BG279" s="1302">
        <f>SUBTOTAL(9,BG271:BL277)</f>
        <v>0</v>
      </c>
      <c r="BH279" s="1302"/>
      <c r="BI279" s="1302"/>
      <c r="BJ279" s="1302"/>
      <c r="BK279" s="1302"/>
      <c r="BL279" s="1302"/>
      <c r="BN279" s="1302">
        <f>SUBTOTAL(9,BN271:BS277)</f>
        <v>0</v>
      </c>
      <c r="BO279" s="1302"/>
      <c r="BP279" s="1302"/>
      <c r="BQ279" s="1302"/>
      <c r="BR279" s="1302"/>
      <c r="BS279" s="1302"/>
      <c r="BT279" s="472"/>
      <c r="BU279" s="498" t="s">
        <v>1357</v>
      </c>
      <c r="BV279" s="498">
        <f>AD279-'Tổng hợp'!J145</f>
        <v>0</v>
      </c>
    </row>
    <row r="280" spans="1:74" ht="6.75" customHeight="1" thickTop="1">
      <c r="A280" s="50"/>
      <c r="B280" s="50"/>
      <c r="C280" s="582"/>
      <c r="D280" s="50"/>
      <c r="E280" s="50"/>
      <c r="F280" s="50"/>
      <c r="G280" s="50"/>
      <c r="H280" s="50"/>
      <c r="I280" s="50"/>
      <c r="J280" s="50"/>
      <c r="K280" s="50"/>
      <c r="L280" s="50"/>
      <c r="M280" s="50"/>
      <c r="N280" s="50"/>
      <c r="O280" s="50"/>
      <c r="P280" s="50"/>
      <c r="Q280" s="50"/>
      <c r="R280" s="50"/>
      <c r="S280" s="50"/>
      <c r="T280" s="50"/>
      <c r="U280" s="582"/>
      <c r="V280" s="582"/>
      <c r="W280" s="573"/>
      <c r="X280" s="573"/>
      <c r="Y280" s="573"/>
      <c r="Z280" s="573"/>
      <c r="AA280" s="573"/>
      <c r="AB280" s="573"/>
      <c r="AC280" s="592"/>
      <c r="AD280" s="573"/>
      <c r="AE280" s="573"/>
      <c r="AF280" s="573"/>
      <c r="AG280" s="573"/>
      <c r="AH280" s="573"/>
      <c r="AI280" s="573"/>
      <c r="AM280" s="461"/>
      <c r="AN280" s="461"/>
      <c r="AO280" s="461"/>
      <c r="AP280" s="461"/>
      <c r="AQ280" s="461"/>
      <c r="AR280" s="461"/>
      <c r="AS280" s="461"/>
      <c r="AT280" s="461"/>
      <c r="AU280" s="461"/>
      <c r="AV280" s="461"/>
      <c r="AW280" s="461"/>
      <c r="AX280" s="461"/>
      <c r="AY280" s="461"/>
      <c r="AZ280" s="461"/>
      <c r="BA280" s="461"/>
      <c r="BB280" s="461"/>
      <c r="BC280" s="461"/>
      <c r="BD280" s="461"/>
      <c r="BG280" s="472"/>
      <c r="BH280" s="472"/>
      <c r="BI280" s="472"/>
      <c r="BJ280" s="472"/>
      <c r="BK280" s="472"/>
      <c r="BL280" s="472"/>
      <c r="BN280" s="472"/>
      <c r="BO280" s="472"/>
      <c r="BP280" s="472"/>
      <c r="BQ280" s="472"/>
      <c r="BR280" s="472"/>
      <c r="BS280" s="472"/>
      <c r="BT280" s="472"/>
      <c r="BU280" s="498"/>
      <c r="BV280" s="498"/>
    </row>
    <row r="281" spans="1:72" ht="15">
      <c r="A281" s="50">
        <v>19</v>
      </c>
      <c r="B281" s="50" t="s">
        <v>1254</v>
      </c>
      <c r="C281" s="142" t="s">
        <v>521</v>
      </c>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82"/>
      <c r="AD281" s="583"/>
      <c r="AE281" s="583"/>
      <c r="AF281" s="583"/>
      <c r="AG281" s="583"/>
      <c r="AH281" s="583"/>
      <c r="AI281" s="583"/>
      <c r="AK281" s="461">
        <v>19</v>
      </c>
      <c r="AL281" s="461" t="s">
        <v>1254</v>
      </c>
      <c r="AM281" s="483" t="s">
        <v>272</v>
      </c>
      <c r="AN281" s="477"/>
      <c r="AO281" s="477"/>
      <c r="AP281" s="477"/>
      <c r="AQ281" s="477"/>
      <c r="AR281" s="477"/>
      <c r="AS281" s="477"/>
      <c r="AT281" s="477"/>
      <c r="AU281" s="477"/>
      <c r="AV281" s="477"/>
      <c r="AW281" s="477"/>
      <c r="AX281" s="477"/>
      <c r="AY281" s="477"/>
      <c r="AZ281" s="477"/>
      <c r="BA281" s="477"/>
      <c r="BB281" s="477"/>
      <c r="BC281" s="477"/>
      <c r="BD281" s="477"/>
      <c r="BE281" s="477"/>
      <c r="BF281" s="477"/>
      <c r="BG281" s="477"/>
      <c r="BH281" s="477"/>
      <c r="BI281" s="477"/>
      <c r="BJ281" s="477"/>
      <c r="BK281" s="477"/>
      <c r="BL281" s="477"/>
      <c r="BN281" s="469"/>
      <c r="BO281" s="469"/>
      <c r="BP281" s="469"/>
      <c r="BQ281" s="469"/>
      <c r="BR281" s="469"/>
      <c r="BS281" s="469"/>
      <c r="BT281" s="469"/>
    </row>
    <row r="282" spans="1:72" ht="15" hidden="1">
      <c r="A282" s="50"/>
      <c r="B282" s="50"/>
      <c r="C282" s="567"/>
      <c r="D282" s="567"/>
      <c r="E282" s="567"/>
      <c r="F282" s="567"/>
      <c r="G282" s="567"/>
      <c r="H282" s="567"/>
      <c r="I282" s="567"/>
      <c r="J282" s="567"/>
      <c r="K282" s="567"/>
      <c r="L282" s="567"/>
      <c r="M282" s="567"/>
      <c r="N282" s="567"/>
      <c r="O282" s="567"/>
      <c r="P282" s="567"/>
      <c r="Q282" s="567"/>
      <c r="R282" s="567"/>
      <c r="S282" s="567"/>
      <c r="T282" s="567"/>
      <c r="U282" s="567"/>
      <c r="V282" s="567"/>
      <c r="W282" s="1278" t="str">
        <f>'Danh mục'!$B$17</f>
        <v>Số cuối kỳ</v>
      </c>
      <c r="X282" s="1278"/>
      <c r="Y282" s="1278"/>
      <c r="Z282" s="1278"/>
      <c r="AA282" s="1278"/>
      <c r="AB282" s="1278"/>
      <c r="AC282" s="228"/>
      <c r="AD282" s="1228" t="str">
        <f>'Danh mục'!$B$19</f>
        <v>Số đầu năm</v>
      </c>
      <c r="AE282" s="1228"/>
      <c r="AF282" s="1228"/>
      <c r="AG282" s="1228"/>
      <c r="AH282" s="1228"/>
      <c r="AI282" s="1228"/>
      <c r="AM282" s="477"/>
      <c r="AN282" s="477"/>
      <c r="AO282" s="477"/>
      <c r="AP282" s="477"/>
      <c r="AQ282" s="477"/>
      <c r="AR282" s="477"/>
      <c r="AS282" s="477"/>
      <c r="AT282" s="477"/>
      <c r="AU282" s="477"/>
      <c r="AV282" s="477"/>
      <c r="AW282" s="477"/>
      <c r="AX282" s="477"/>
      <c r="AY282" s="477"/>
      <c r="AZ282" s="477"/>
      <c r="BA282" s="477"/>
      <c r="BB282" s="477"/>
      <c r="BC282" s="477"/>
      <c r="BD282" s="477"/>
      <c r="BE282" s="477"/>
      <c r="BF282" s="477"/>
      <c r="BG282" s="1299" t="s">
        <v>498</v>
      </c>
      <c r="BH282" s="1299"/>
      <c r="BI282" s="1299"/>
      <c r="BJ282" s="1299"/>
      <c r="BK282" s="1299"/>
      <c r="BL282" s="1299"/>
      <c r="BN282" s="1299" t="s">
        <v>499</v>
      </c>
      <c r="BO282" s="1299"/>
      <c r="BP282" s="1299"/>
      <c r="BQ282" s="1299"/>
      <c r="BR282" s="1299"/>
      <c r="BS282" s="1299"/>
      <c r="BT282" s="467"/>
    </row>
    <row r="283" spans="1:72" ht="15" hidden="1">
      <c r="A283" s="50"/>
      <c r="B283" s="50"/>
      <c r="C283" s="567"/>
      <c r="D283" s="567"/>
      <c r="E283" s="567"/>
      <c r="F283" s="567"/>
      <c r="G283" s="567"/>
      <c r="H283" s="567"/>
      <c r="I283" s="567"/>
      <c r="J283" s="567"/>
      <c r="K283" s="567"/>
      <c r="L283" s="567"/>
      <c r="M283" s="567"/>
      <c r="N283" s="567"/>
      <c r="O283" s="567"/>
      <c r="P283" s="567"/>
      <c r="Q283" s="567"/>
      <c r="R283" s="567"/>
      <c r="S283" s="567"/>
      <c r="T283" s="567"/>
      <c r="U283" s="567"/>
      <c r="V283" s="567"/>
      <c r="W283" s="595"/>
      <c r="X283" s="595"/>
      <c r="Y283" s="595"/>
      <c r="Z283" s="595"/>
      <c r="AA283" s="595"/>
      <c r="AB283" s="587" t="s">
        <v>1213</v>
      </c>
      <c r="AC283" s="587"/>
      <c r="AD283" s="596"/>
      <c r="AE283" s="586"/>
      <c r="AF283" s="586"/>
      <c r="AG283" s="586"/>
      <c r="AH283" s="586"/>
      <c r="AI283" s="587" t="s">
        <v>1213</v>
      </c>
      <c r="AM283" s="477"/>
      <c r="AN283" s="477"/>
      <c r="AO283" s="477"/>
      <c r="AP283" s="477"/>
      <c r="AQ283" s="477"/>
      <c r="AR283" s="477"/>
      <c r="AS283" s="477"/>
      <c r="AT283" s="477"/>
      <c r="AU283" s="477"/>
      <c r="AV283" s="477"/>
      <c r="AW283" s="477"/>
      <c r="AX283" s="477"/>
      <c r="AY283" s="477"/>
      <c r="AZ283" s="477"/>
      <c r="BA283" s="477"/>
      <c r="BB283" s="477"/>
      <c r="BC283" s="477"/>
      <c r="BD283" s="477"/>
      <c r="BE283" s="477"/>
      <c r="BF283" s="477"/>
      <c r="BG283" s="467"/>
      <c r="BH283" s="467"/>
      <c r="BI283" s="467"/>
      <c r="BJ283" s="467"/>
      <c r="BK283" s="467"/>
      <c r="BL283" s="467"/>
      <c r="BN283" s="467"/>
      <c r="BO283" s="467"/>
      <c r="BP283" s="467"/>
      <c r="BQ283" s="467"/>
      <c r="BR283" s="467"/>
      <c r="BS283" s="467"/>
      <c r="BT283" s="467"/>
    </row>
    <row r="284" spans="1:72" ht="15" hidden="1">
      <c r="A284" s="50"/>
      <c r="B284" s="50"/>
      <c r="C284" s="224" t="s">
        <v>274</v>
      </c>
      <c r="D284" s="50"/>
      <c r="E284" s="50"/>
      <c r="F284" s="50"/>
      <c r="G284" s="50"/>
      <c r="H284" s="50"/>
      <c r="I284" s="50"/>
      <c r="J284" s="50"/>
      <c r="K284" s="50"/>
      <c r="L284" s="50"/>
      <c r="M284" s="50"/>
      <c r="N284" s="50"/>
      <c r="O284" s="50"/>
      <c r="P284" s="50"/>
      <c r="Q284" s="50"/>
      <c r="R284" s="50"/>
      <c r="S284" s="50"/>
      <c r="T284" s="50"/>
      <c r="U284" s="582"/>
      <c r="V284" s="582"/>
      <c r="W284" s="1208"/>
      <c r="X284" s="1208"/>
      <c r="Y284" s="1208"/>
      <c r="Z284" s="1208"/>
      <c r="AA284" s="1208"/>
      <c r="AB284" s="1208"/>
      <c r="AC284" s="574"/>
      <c r="AD284" s="1208"/>
      <c r="AE284" s="1208"/>
      <c r="AF284" s="1208"/>
      <c r="AG284" s="1208"/>
      <c r="AH284" s="1208"/>
      <c r="AI284" s="1208"/>
      <c r="AM284" s="468" t="s">
        <v>273</v>
      </c>
      <c r="AN284" s="461"/>
      <c r="AO284" s="461"/>
      <c r="AP284" s="461"/>
      <c r="AQ284" s="461"/>
      <c r="AR284" s="461"/>
      <c r="AS284" s="461"/>
      <c r="AT284" s="461"/>
      <c r="AU284" s="461"/>
      <c r="AV284" s="461"/>
      <c r="AW284" s="461"/>
      <c r="AX284" s="461"/>
      <c r="AY284" s="461"/>
      <c r="AZ284" s="461"/>
      <c r="BA284" s="461"/>
      <c r="BB284" s="461"/>
      <c r="BC284" s="461"/>
      <c r="BD284" s="461"/>
      <c r="BG284" s="1298"/>
      <c r="BH284" s="1298"/>
      <c r="BI284" s="1298"/>
      <c r="BJ284" s="1298"/>
      <c r="BK284" s="1298"/>
      <c r="BL284" s="1298"/>
      <c r="BN284" s="1298"/>
      <c r="BO284" s="1298"/>
      <c r="BP284" s="1298"/>
      <c r="BQ284" s="1298"/>
      <c r="BR284" s="1298"/>
      <c r="BS284" s="1298"/>
      <c r="BT284" s="469"/>
    </row>
    <row r="285" spans="1:72" ht="15" hidden="1">
      <c r="A285" s="50"/>
      <c r="B285" s="50"/>
      <c r="C285" s="224" t="s">
        <v>298</v>
      </c>
      <c r="D285" s="50"/>
      <c r="E285" s="50"/>
      <c r="F285" s="50"/>
      <c r="G285" s="50"/>
      <c r="H285" s="50"/>
      <c r="I285" s="50"/>
      <c r="J285" s="50"/>
      <c r="K285" s="50"/>
      <c r="L285" s="50"/>
      <c r="M285" s="50"/>
      <c r="N285" s="50"/>
      <c r="O285" s="50"/>
      <c r="P285" s="50"/>
      <c r="Q285" s="50"/>
      <c r="R285" s="50"/>
      <c r="S285" s="50"/>
      <c r="T285" s="50"/>
      <c r="U285" s="582"/>
      <c r="V285" s="582"/>
      <c r="W285" s="1206"/>
      <c r="X285" s="1206"/>
      <c r="Y285" s="1206"/>
      <c r="Z285" s="1206"/>
      <c r="AA285" s="1206"/>
      <c r="AB285" s="1206"/>
      <c r="AC285" s="592"/>
      <c r="AD285" s="1206"/>
      <c r="AE285" s="1206"/>
      <c r="AF285" s="1206"/>
      <c r="AG285" s="1206"/>
      <c r="AH285" s="1206"/>
      <c r="AI285" s="1206"/>
      <c r="AM285" s="468" t="s">
        <v>274</v>
      </c>
      <c r="AN285" s="461"/>
      <c r="AO285" s="461"/>
      <c r="AP285" s="461"/>
      <c r="AQ285" s="461"/>
      <c r="AR285" s="461"/>
      <c r="AS285" s="461"/>
      <c r="AT285" s="461"/>
      <c r="AU285" s="461"/>
      <c r="AV285" s="461"/>
      <c r="AW285" s="461"/>
      <c r="AX285" s="461"/>
      <c r="AY285" s="461"/>
      <c r="AZ285" s="461"/>
      <c r="BA285" s="461"/>
      <c r="BB285" s="461"/>
      <c r="BC285" s="461"/>
      <c r="BD285" s="461"/>
      <c r="BG285" s="1300"/>
      <c r="BH285" s="1300"/>
      <c r="BI285" s="1300"/>
      <c r="BJ285" s="1300"/>
      <c r="BK285" s="1300"/>
      <c r="BL285" s="1300"/>
      <c r="BN285" s="1300"/>
      <c r="BO285" s="1300"/>
      <c r="BP285" s="1300"/>
      <c r="BQ285" s="1300"/>
      <c r="BR285" s="1300"/>
      <c r="BS285" s="1300"/>
      <c r="BT285" s="471"/>
    </row>
    <row r="286" spans="1:72" ht="15" hidden="1">
      <c r="A286" s="50"/>
      <c r="B286" s="50"/>
      <c r="C286" s="582" t="s">
        <v>275</v>
      </c>
      <c r="D286" s="582"/>
      <c r="E286" s="582"/>
      <c r="F286" s="582"/>
      <c r="G286" s="582"/>
      <c r="H286" s="582"/>
      <c r="I286" s="582"/>
      <c r="J286" s="582"/>
      <c r="K286" s="582"/>
      <c r="L286" s="582"/>
      <c r="M286" s="582"/>
      <c r="N286" s="582"/>
      <c r="O286" s="582"/>
      <c r="P286" s="582"/>
      <c r="Q286" s="582"/>
      <c r="R286" s="582"/>
      <c r="S286" s="582"/>
      <c r="T286" s="582"/>
      <c r="U286" s="582"/>
      <c r="V286" s="582"/>
      <c r="W286" s="1206"/>
      <c r="X286" s="1206"/>
      <c r="Y286" s="1206"/>
      <c r="Z286" s="1206"/>
      <c r="AA286" s="1206"/>
      <c r="AB286" s="1206"/>
      <c r="AC286" s="592"/>
      <c r="AD286" s="1206"/>
      <c r="AE286" s="1206"/>
      <c r="AF286" s="1206"/>
      <c r="AG286" s="1206"/>
      <c r="AH286" s="1206"/>
      <c r="AI286" s="1206"/>
      <c r="AM286" s="463" t="s">
        <v>275</v>
      </c>
      <c r="BG286" s="1300"/>
      <c r="BH286" s="1300"/>
      <c r="BI286" s="1300"/>
      <c r="BJ286" s="1300"/>
      <c r="BK286" s="1300"/>
      <c r="BL286" s="1300"/>
      <c r="BN286" s="1300"/>
      <c r="BO286" s="1300"/>
      <c r="BP286" s="1300"/>
      <c r="BQ286" s="1300"/>
      <c r="BR286" s="1300"/>
      <c r="BS286" s="1300"/>
      <c r="BT286" s="471"/>
    </row>
    <row r="287" spans="1:72" ht="15.75" hidden="1" thickBot="1">
      <c r="A287" s="50"/>
      <c r="B287" s="50"/>
      <c r="C287" s="582"/>
      <c r="D287" s="50"/>
      <c r="E287" s="50"/>
      <c r="F287" s="50"/>
      <c r="G287" s="50"/>
      <c r="H287" s="50"/>
      <c r="I287" s="50"/>
      <c r="J287" s="50" t="s">
        <v>113</v>
      </c>
      <c r="K287" s="50"/>
      <c r="L287" s="50"/>
      <c r="M287" s="50"/>
      <c r="N287" s="50"/>
      <c r="O287" s="50"/>
      <c r="P287" s="50"/>
      <c r="Q287" s="50"/>
      <c r="R287" s="50"/>
      <c r="S287" s="50"/>
      <c r="T287" s="50"/>
      <c r="U287" s="582"/>
      <c r="V287" s="582"/>
      <c r="W287" s="1205">
        <f>SUBTOTAL(9,W284:AB286)</f>
        <v>0</v>
      </c>
      <c r="X287" s="1205"/>
      <c r="Y287" s="1205"/>
      <c r="Z287" s="1205"/>
      <c r="AA287" s="1205"/>
      <c r="AB287" s="1205"/>
      <c r="AC287" s="592"/>
      <c r="AD287" s="1205">
        <f>SUBTOTAL(9,AD284:AI286)</f>
        <v>0</v>
      </c>
      <c r="AE287" s="1205"/>
      <c r="AF287" s="1205"/>
      <c r="AG287" s="1205"/>
      <c r="AH287" s="1205"/>
      <c r="AI287" s="1205"/>
      <c r="AM287" s="461" t="s">
        <v>113</v>
      </c>
      <c r="AN287" s="461"/>
      <c r="AO287" s="461"/>
      <c r="AP287" s="461"/>
      <c r="AQ287" s="461"/>
      <c r="AR287" s="461"/>
      <c r="AS287" s="461"/>
      <c r="AT287" s="461"/>
      <c r="AU287" s="461"/>
      <c r="AV287" s="461"/>
      <c r="AW287" s="461"/>
      <c r="AX287" s="461"/>
      <c r="AY287" s="461"/>
      <c r="AZ287" s="461"/>
      <c r="BA287" s="461"/>
      <c r="BB287" s="461"/>
      <c r="BC287" s="461"/>
      <c r="BD287" s="461"/>
      <c r="BG287" s="1302">
        <f>SUBTOTAL(9,BG284:BL286)</f>
        <v>0</v>
      </c>
      <c r="BH287" s="1302"/>
      <c r="BI287" s="1302"/>
      <c r="BJ287" s="1302"/>
      <c r="BK287" s="1302"/>
      <c r="BL287" s="1302"/>
      <c r="BN287" s="1302">
        <f>SUBTOTAL(9,BN284:BS286)</f>
        <v>0</v>
      </c>
      <c r="BO287" s="1302"/>
      <c r="BP287" s="1302"/>
      <c r="BQ287" s="1302"/>
      <c r="BR287" s="1302"/>
      <c r="BS287" s="1302"/>
      <c r="BT287" s="472"/>
    </row>
    <row r="288" spans="1:72" ht="6" customHeight="1">
      <c r="A288" s="50"/>
      <c r="B288" s="50"/>
      <c r="C288" s="582"/>
      <c r="D288" s="50"/>
      <c r="E288" s="50"/>
      <c r="F288" s="50"/>
      <c r="G288" s="50"/>
      <c r="H288" s="50"/>
      <c r="I288" s="50"/>
      <c r="J288" s="50"/>
      <c r="K288" s="50"/>
      <c r="L288" s="50"/>
      <c r="M288" s="50"/>
      <c r="N288" s="50"/>
      <c r="O288" s="50"/>
      <c r="P288" s="50"/>
      <c r="Q288" s="50"/>
      <c r="R288" s="50"/>
      <c r="S288" s="50"/>
      <c r="T288" s="50"/>
      <c r="U288" s="582"/>
      <c r="V288" s="582"/>
      <c r="W288" s="573"/>
      <c r="X288" s="573"/>
      <c r="Y288" s="573"/>
      <c r="Z288" s="573"/>
      <c r="AA288" s="573"/>
      <c r="AB288" s="573"/>
      <c r="AC288" s="592"/>
      <c r="AD288" s="573"/>
      <c r="AE288" s="573"/>
      <c r="AF288" s="573"/>
      <c r="AG288" s="573"/>
      <c r="AH288" s="573"/>
      <c r="AI288" s="573"/>
      <c r="AM288" s="461"/>
      <c r="AN288" s="461"/>
      <c r="AO288" s="461"/>
      <c r="AP288" s="461"/>
      <c r="AQ288" s="461"/>
      <c r="AR288" s="461"/>
      <c r="AS288" s="461"/>
      <c r="AT288" s="461"/>
      <c r="AU288" s="461"/>
      <c r="AV288" s="461"/>
      <c r="AW288" s="461"/>
      <c r="AX288" s="461"/>
      <c r="AY288" s="461"/>
      <c r="AZ288" s="461"/>
      <c r="BA288" s="461"/>
      <c r="BB288" s="461"/>
      <c r="BC288" s="461"/>
      <c r="BD288" s="461"/>
      <c r="BG288" s="472"/>
      <c r="BH288" s="472"/>
      <c r="BI288" s="472"/>
      <c r="BJ288" s="472"/>
      <c r="BK288" s="472"/>
      <c r="BL288" s="472"/>
      <c r="BN288" s="472"/>
      <c r="BO288" s="472"/>
      <c r="BP288" s="472"/>
      <c r="BQ288" s="472"/>
      <c r="BR288" s="472"/>
      <c r="BS288" s="472"/>
      <c r="BT288" s="472"/>
    </row>
    <row r="289" spans="1:72" ht="15">
      <c r="A289" s="50">
        <v>20</v>
      </c>
      <c r="B289" s="50" t="s">
        <v>1254</v>
      </c>
      <c r="C289" s="142" t="s">
        <v>522</v>
      </c>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82"/>
      <c r="AD289" s="583"/>
      <c r="AE289" s="583"/>
      <c r="AF289" s="583"/>
      <c r="AG289" s="583"/>
      <c r="AH289" s="583"/>
      <c r="AI289" s="583"/>
      <c r="AK289" s="461">
        <v>20</v>
      </c>
      <c r="AL289" s="461" t="s">
        <v>1254</v>
      </c>
      <c r="AM289" s="483" t="s">
        <v>276</v>
      </c>
      <c r="AN289" s="477"/>
      <c r="AO289" s="477"/>
      <c r="AP289" s="477"/>
      <c r="AQ289" s="477"/>
      <c r="AR289" s="477"/>
      <c r="AS289" s="477"/>
      <c r="AT289" s="477"/>
      <c r="AU289" s="477"/>
      <c r="AV289" s="477"/>
      <c r="AW289" s="477"/>
      <c r="AX289" s="477"/>
      <c r="AY289" s="477"/>
      <c r="AZ289" s="477"/>
      <c r="BA289" s="477"/>
      <c r="BB289" s="477"/>
      <c r="BC289" s="477"/>
      <c r="BD289" s="477"/>
      <c r="BE289" s="477"/>
      <c r="BF289" s="477"/>
      <c r="BG289" s="477"/>
      <c r="BH289" s="477"/>
      <c r="BI289" s="477"/>
      <c r="BJ289" s="477"/>
      <c r="BK289" s="477"/>
      <c r="BL289" s="477"/>
      <c r="BN289" s="469"/>
      <c r="BO289" s="469"/>
      <c r="BP289" s="469"/>
      <c r="BQ289" s="469"/>
      <c r="BR289" s="469"/>
      <c r="BS289" s="469"/>
      <c r="BT289" s="469"/>
    </row>
    <row r="290" spans="1:72" ht="15" hidden="1">
      <c r="A290" s="50"/>
      <c r="B290" s="50"/>
      <c r="C290" s="567"/>
      <c r="D290" s="567"/>
      <c r="E290" s="567"/>
      <c r="F290" s="567"/>
      <c r="G290" s="567"/>
      <c r="H290" s="567"/>
      <c r="I290" s="567"/>
      <c r="J290" s="567"/>
      <c r="K290" s="567"/>
      <c r="L290" s="567"/>
      <c r="M290" s="567"/>
      <c r="N290" s="567"/>
      <c r="O290" s="567"/>
      <c r="P290" s="567"/>
      <c r="Q290" s="567"/>
      <c r="R290" s="567"/>
      <c r="S290" s="567"/>
      <c r="T290" s="567"/>
      <c r="U290" s="567"/>
      <c r="V290" s="567"/>
      <c r="W290" s="1210" t="str">
        <f>'Danh mục'!$B$17</f>
        <v>Số cuối kỳ</v>
      </c>
      <c r="X290" s="1210"/>
      <c r="Y290" s="1210"/>
      <c r="Z290" s="1210"/>
      <c r="AA290" s="1210"/>
      <c r="AB290" s="1210"/>
      <c r="AC290" s="228"/>
      <c r="AD290" s="1210" t="str">
        <f>'Danh mục'!$B$19</f>
        <v>Số đầu năm</v>
      </c>
      <c r="AE290" s="1210"/>
      <c r="AF290" s="1210"/>
      <c r="AG290" s="1210"/>
      <c r="AH290" s="1210"/>
      <c r="AI290" s="1210"/>
      <c r="AM290" s="477"/>
      <c r="AN290" s="477"/>
      <c r="AO290" s="477"/>
      <c r="AP290" s="477"/>
      <c r="AQ290" s="477"/>
      <c r="AR290" s="477"/>
      <c r="AS290" s="477"/>
      <c r="AT290" s="477"/>
      <c r="AU290" s="477"/>
      <c r="AV290" s="477"/>
      <c r="AW290" s="477"/>
      <c r="AX290" s="477"/>
      <c r="AY290" s="477"/>
      <c r="AZ290" s="477"/>
      <c r="BA290" s="477"/>
      <c r="BB290" s="477"/>
      <c r="BC290" s="477"/>
      <c r="BD290" s="477"/>
      <c r="BE290" s="477"/>
      <c r="BF290" s="477"/>
      <c r="BG290" s="1299" t="s">
        <v>498</v>
      </c>
      <c r="BH290" s="1299"/>
      <c r="BI290" s="1299"/>
      <c r="BJ290" s="1299"/>
      <c r="BK290" s="1299"/>
      <c r="BL290" s="1299"/>
      <c r="BN290" s="1299" t="s">
        <v>499</v>
      </c>
      <c r="BO290" s="1299"/>
      <c r="BP290" s="1299"/>
      <c r="BQ290" s="1299"/>
      <c r="BR290" s="1299"/>
      <c r="BS290" s="1299"/>
      <c r="BT290" s="467"/>
    </row>
    <row r="291" spans="1:72" ht="15" hidden="1">
      <c r="A291" s="50"/>
      <c r="B291" s="50"/>
      <c r="C291" s="567"/>
      <c r="D291" s="567"/>
      <c r="E291" s="567"/>
      <c r="F291" s="567"/>
      <c r="G291" s="567"/>
      <c r="H291" s="567"/>
      <c r="I291" s="567"/>
      <c r="J291" s="567"/>
      <c r="K291" s="567"/>
      <c r="L291" s="567"/>
      <c r="M291" s="567"/>
      <c r="N291" s="567"/>
      <c r="O291" s="567"/>
      <c r="P291" s="567"/>
      <c r="Q291" s="567"/>
      <c r="R291" s="567"/>
      <c r="S291" s="567"/>
      <c r="T291" s="567"/>
      <c r="U291" s="567"/>
      <c r="V291" s="567"/>
      <c r="W291" s="595"/>
      <c r="X291" s="595"/>
      <c r="Y291" s="595"/>
      <c r="Z291" s="595"/>
      <c r="AA291" s="595"/>
      <c r="AB291" s="587" t="s">
        <v>1213</v>
      </c>
      <c r="AC291" s="587"/>
      <c r="AD291" s="596"/>
      <c r="AE291" s="586"/>
      <c r="AF291" s="586"/>
      <c r="AG291" s="586"/>
      <c r="AH291" s="586"/>
      <c r="AI291" s="587" t="s">
        <v>1213</v>
      </c>
      <c r="AM291" s="477"/>
      <c r="AN291" s="477"/>
      <c r="AO291" s="477"/>
      <c r="AP291" s="477"/>
      <c r="AQ291" s="477"/>
      <c r="AR291" s="477"/>
      <c r="AS291" s="477"/>
      <c r="AT291" s="477"/>
      <c r="AU291" s="477"/>
      <c r="AV291" s="477"/>
      <c r="AW291" s="477"/>
      <c r="AX291" s="477"/>
      <c r="AY291" s="477"/>
      <c r="AZ291" s="477"/>
      <c r="BA291" s="477"/>
      <c r="BB291" s="477"/>
      <c r="BC291" s="477"/>
      <c r="BD291" s="477"/>
      <c r="BE291" s="477"/>
      <c r="BF291" s="477"/>
      <c r="BG291" s="467"/>
      <c r="BH291" s="467"/>
      <c r="BI291" s="467"/>
      <c r="BJ291" s="467"/>
      <c r="BK291" s="467"/>
      <c r="BL291" s="467"/>
      <c r="BN291" s="467"/>
      <c r="BO291" s="467"/>
      <c r="BP291" s="467"/>
      <c r="BQ291" s="467"/>
      <c r="BR291" s="467"/>
      <c r="BS291" s="467"/>
      <c r="BT291" s="467"/>
    </row>
    <row r="292" spans="1:72" ht="15" hidden="1">
      <c r="A292" s="50"/>
      <c r="B292" s="50"/>
      <c r="C292" s="224" t="s">
        <v>1172</v>
      </c>
      <c r="D292" s="224"/>
      <c r="E292" s="224"/>
      <c r="F292" s="224"/>
      <c r="G292" s="224"/>
      <c r="H292" s="224"/>
      <c r="I292" s="224"/>
      <c r="J292" s="224"/>
      <c r="K292" s="224"/>
      <c r="L292" s="224"/>
      <c r="M292" s="224"/>
      <c r="N292" s="224"/>
      <c r="O292" s="224"/>
      <c r="P292" s="224"/>
      <c r="Q292" s="224"/>
      <c r="R292" s="224"/>
      <c r="S292" s="224"/>
      <c r="T292" s="224"/>
      <c r="U292" s="582"/>
      <c r="V292" s="582"/>
      <c r="W292" s="1208">
        <f>SUBTOTAL(9,W293:AB294)</f>
        <v>306884984</v>
      </c>
      <c r="X292" s="1208"/>
      <c r="Y292" s="1208"/>
      <c r="Z292" s="1208"/>
      <c r="AA292" s="1208"/>
      <c r="AB292" s="1208"/>
      <c r="AC292" s="574"/>
      <c r="AD292" s="1208">
        <f>SUBTOTAL(9,AD293:AI294)</f>
        <v>426315016</v>
      </c>
      <c r="AE292" s="1208"/>
      <c r="AF292" s="1208"/>
      <c r="AG292" s="1208"/>
      <c r="AH292" s="1208"/>
      <c r="AI292" s="1208"/>
      <c r="AM292" s="461" t="s">
        <v>1172</v>
      </c>
      <c r="AN292" s="461"/>
      <c r="AO292" s="461"/>
      <c r="AP292" s="461"/>
      <c r="AQ292" s="461"/>
      <c r="AR292" s="461"/>
      <c r="AS292" s="461"/>
      <c r="AT292" s="461"/>
      <c r="AU292" s="461"/>
      <c r="AV292" s="461"/>
      <c r="AW292" s="461"/>
      <c r="AX292" s="461"/>
      <c r="AY292" s="461"/>
      <c r="AZ292" s="461"/>
      <c r="BA292" s="461"/>
      <c r="BB292" s="461"/>
      <c r="BC292" s="461"/>
      <c r="BD292" s="461"/>
      <c r="BG292" s="1346">
        <f>SUBTOTAL(9,BG293:BL294)</f>
        <v>0</v>
      </c>
      <c r="BH292" s="1346"/>
      <c r="BI292" s="1346"/>
      <c r="BJ292" s="1346"/>
      <c r="BK292" s="1346"/>
      <c r="BL292" s="1346"/>
      <c r="BN292" s="1346">
        <f>SUBTOTAL(9,BN293:BS294)</f>
        <v>0</v>
      </c>
      <c r="BO292" s="1346"/>
      <c r="BP292" s="1346"/>
      <c r="BQ292" s="1346"/>
      <c r="BR292" s="1346"/>
      <c r="BS292" s="1346"/>
      <c r="BT292" s="472"/>
    </row>
    <row r="293" spans="1:72" ht="15" hidden="1">
      <c r="A293" s="50"/>
      <c r="B293" s="50"/>
      <c r="C293" s="598" t="s">
        <v>1347</v>
      </c>
      <c r="D293" s="599"/>
      <c r="E293" s="599"/>
      <c r="F293" s="599"/>
      <c r="G293" s="599"/>
      <c r="H293" s="599"/>
      <c r="I293" s="599"/>
      <c r="J293" s="599"/>
      <c r="K293" s="599"/>
      <c r="L293" s="599"/>
      <c r="M293" s="599"/>
      <c r="N293" s="599"/>
      <c r="O293" s="599"/>
      <c r="P293" s="599"/>
      <c r="Q293" s="599"/>
      <c r="R293" s="599"/>
      <c r="S293" s="599"/>
      <c r="T293" s="599"/>
      <c r="U293" s="590"/>
      <c r="V293" s="590"/>
      <c r="W293" s="1283">
        <v>131029977</v>
      </c>
      <c r="X293" s="1283"/>
      <c r="Y293" s="1283"/>
      <c r="Z293" s="1283"/>
      <c r="AA293" s="1283"/>
      <c r="AB293" s="1283"/>
      <c r="AC293" s="591"/>
      <c r="AD293" s="1283">
        <v>177279981</v>
      </c>
      <c r="AE293" s="1283"/>
      <c r="AF293" s="1283"/>
      <c r="AG293" s="1283"/>
      <c r="AH293" s="1283"/>
      <c r="AI293" s="1283"/>
      <c r="AM293" s="468" t="s">
        <v>277</v>
      </c>
      <c r="AN293" s="461"/>
      <c r="AO293" s="461"/>
      <c r="AP293" s="461"/>
      <c r="AQ293" s="461"/>
      <c r="AR293" s="461"/>
      <c r="AS293" s="461"/>
      <c r="AT293" s="461"/>
      <c r="AU293" s="461"/>
      <c r="AV293" s="461"/>
      <c r="AW293" s="461"/>
      <c r="AX293" s="461"/>
      <c r="AY293" s="461"/>
      <c r="AZ293" s="461"/>
      <c r="BA293" s="461"/>
      <c r="BB293" s="461"/>
      <c r="BC293" s="461"/>
      <c r="BD293" s="461"/>
      <c r="BG293" s="1300"/>
      <c r="BH293" s="1300"/>
      <c r="BI293" s="1300"/>
      <c r="BJ293" s="1300"/>
      <c r="BK293" s="1300"/>
      <c r="BL293" s="1300"/>
      <c r="BN293" s="1300"/>
      <c r="BO293" s="1300"/>
      <c r="BP293" s="1300"/>
      <c r="BQ293" s="1300"/>
      <c r="BR293" s="1300"/>
      <c r="BS293" s="1300"/>
      <c r="BT293" s="471"/>
    </row>
    <row r="294" spans="1:72" ht="15" hidden="1">
      <c r="A294" s="50"/>
      <c r="B294" s="50"/>
      <c r="C294" s="598" t="s">
        <v>1348</v>
      </c>
      <c r="D294" s="590"/>
      <c r="E294" s="590"/>
      <c r="F294" s="590"/>
      <c r="G294" s="590"/>
      <c r="H294" s="590"/>
      <c r="I294" s="590"/>
      <c r="J294" s="590"/>
      <c r="K294" s="590"/>
      <c r="L294" s="590"/>
      <c r="M294" s="590"/>
      <c r="N294" s="590"/>
      <c r="O294" s="590"/>
      <c r="P294" s="590"/>
      <c r="Q294" s="590"/>
      <c r="R294" s="590"/>
      <c r="S294" s="590"/>
      <c r="T294" s="590"/>
      <c r="U294" s="590"/>
      <c r="V294" s="590"/>
      <c r="W294" s="1283">
        <v>175855007</v>
      </c>
      <c r="X294" s="1283"/>
      <c r="Y294" s="1283"/>
      <c r="Z294" s="1283"/>
      <c r="AA294" s="1283"/>
      <c r="AB294" s="1283"/>
      <c r="AC294" s="591"/>
      <c r="AD294" s="1283">
        <v>249035035</v>
      </c>
      <c r="AE294" s="1283"/>
      <c r="AF294" s="1283"/>
      <c r="AG294" s="1283"/>
      <c r="AH294" s="1283"/>
      <c r="AI294" s="1283"/>
      <c r="AM294" s="463" t="s">
        <v>278</v>
      </c>
      <c r="BG294" s="1300"/>
      <c r="BH294" s="1300"/>
      <c r="BI294" s="1300"/>
      <c r="BJ294" s="1300"/>
      <c r="BK294" s="1300"/>
      <c r="BL294" s="1300"/>
      <c r="BN294" s="1300"/>
      <c r="BO294" s="1300"/>
      <c r="BP294" s="1300"/>
      <c r="BQ294" s="1300"/>
      <c r="BR294" s="1300"/>
      <c r="BS294" s="1300"/>
      <c r="BT294" s="471"/>
    </row>
    <row r="295" spans="1:74" ht="15.75" hidden="1" thickBot="1">
      <c r="A295" s="50"/>
      <c r="B295" s="50"/>
      <c r="C295" s="569"/>
      <c r="D295" s="50"/>
      <c r="E295" s="50"/>
      <c r="F295" s="50"/>
      <c r="G295" s="50"/>
      <c r="H295" s="50"/>
      <c r="I295" s="50"/>
      <c r="J295" s="50" t="s">
        <v>113</v>
      </c>
      <c r="K295" s="50"/>
      <c r="L295" s="50"/>
      <c r="M295" s="50"/>
      <c r="N295" s="50"/>
      <c r="O295" s="50"/>
      <c r="P295" s="50"/>
      <c r="Q295" s="50"/>
      <c r="R295" s="50"/>
      <c r="S295" s="50"/>
      <c r="T295" s="50"/>
      <c r="U295" s="582"/>
      <c r="V295" s="582"/>
      <c r="W295" s="1205">
        <f>SUBTOTAL(9,W292:AB294)</f>
        <v>306884984</v>
      </c>
      <c r="X295" s="1205"/>
      <c r="Y295" s="1205"/>
      <c r="Z295" s="1205"/>
      <c r="AA295" s="1205"/>
      <c r="AB295" s="1205"/>
      <c r="AC295" s="592"/>
      <c r="AD295" s="1205">
        <f>SUBTOTAL(9,AD292:AI294)</f>
        <v>426315016</v>
      </c>
      <c r="AE295" s="1205"/>
      <c r="AF295" s="1205"/>
      <c r="AG295" s="1205"/>
      <c r="AH295" s="1205"/>
      <c r="AI295" s="1205"/>
      <c r="AM295" s="461" t="s">
        <v>113</v>
      </c>
      <c r="AN295" s="461"/>
      <c r="AO295" s="461"/>
      <c r="AP295" s="461"/>
      <c r="AQ295" s="461"/>
      <c r="AR295" s="461"/>
      <c r="AS295" s="461"/>
      <c r="AT295" s="461"/>
      <c r="AU295" s="461"/>
      <c r="AV295" s="461"/>
      <c r="AW295" s="461"/>
      <c r="AX295" s="461"/>
      <c r="AY295" s="461"/>
      <c r="AZ295" s="461"/>
      <c r="BA295" s="461"/>
      <c r="BB295" s="461"/>
      <c r="BC295" s="461"/>
      <c r="BD295" s="461"/>
      <c r="BG295" s="1302">
        <f>SUBTOTAL(9,BG292:BL294)</f>
        <v>0</v>
      </c>
      <c r="BH295" s="1302"/>
      <c r="BI295" s="1302"/>
      <c r="BJ295" s="1302"/>
      <c r="BK295" s="1302"/>
      <c r="BL295" s="1302"/>
      <c r="BN295" s="1302">
        <f>SUBTOTAL(9,BN292:BS294)</f>
        <v>0</v>
      </c>
      <c r="BO295" s="1302"/>
      <c r="BP295" s="1302"/>
      <c r="BQ295" s="1302"/>
      <c r="BR295" s="1302"/>
      <c r="BS295" s="1302"/>
      <c r="BT295" s="472"/>
      <c r="BU295" s="498">
        <f>W295-'Tổng hợp'!F169</f>
        <v>306884984</v>
      </c>
      <c r="BV295" s="498">
        <f>AD295-'Tổng hợp'!J169</f>
        <v>426315016</v>
      </c>
    </row>
    <row r="296" spans="1:74" ht="15.75" hidden="1" thickTop="1">
      <c r="A296" s="50"/>
      <c r="B296" s="50"/>
      <c r="C296" s="569"/>
      <c r="D296" s="50"/>
      <c r="E296" s="50"/>
      <c r="F296" s="50"/>
      <c r="G296" s="50"/>
      <c r="H296" s="50"/>
      <c r="I296" s="50"/>
      <c r="J296" s="50"/>
      <c r="K296" s="50"/>
      <c r="L296" s="50"/>
      <c r="M296" s="50"/>
      <c r="N296" s="50"/>
      <c r="O296" s="50"/>
      <c r="P296" s="50"/>
      <c r="Q296" s="50"/>
      <c r="R296" s="50"/>
      <c r="S296" s="50"/>
      <c r="T296" s="50"/>
      <c r="U296" s="582"/>
      <c r="V296" s="582"/>
      <c r="W296" s="573"/>
      <c r="X296" s="573"/>
      <c r="Y296" s="573"/>
      <c r="Z296" s="573"/>
      <c r="AA296" s="573"/>
      <c r="AB296" s="573"/>
      <c r="AC296" s="592"/>
      <c r="AD296" s="573"/>
      <c r="AE296" s="573"/>
      <c r="AF296" s="573"/>
      <c r="AG296" s="573"/>
      <c r="AH296" s="573"/>
      <c r="AI296" s="573"/>
      <c r="AM296" s="461"/>
      <c r="AN296" s="461"/>
      <c r="AO296" s="461"/>
      <c r="AP296" s="461"/>
      <c r="AQ296" s="461"/>
      <c r="AR296" s="461"/>
      <c r="AS296" s="461"/>
      <c r="AT296" s="461"/>
      <c r="AU296" s="461"/>
      <c r="AV296" s="461"/>
      <c r="AW296" s="461"/>
      <c r="AX296" s="461"/>
      <c r="AY296" s="461"/>
      <c r="AZ296" s="461"/>
      <c r="BA296" s="461"/>
      <c r="BB296" s="461"/>
      <c r="BC296" s="461"/>
      <c r="BD296" s="461"/>
      <c r="BG296" s="472"/>
      <c r="BH296" s="472"/>
      <c r="BI296" s="472"/>
      <c r="BJ296" s="472"/>
      <c r="BK296" s="472"/>
      <c r="BL296" s="472"/>
      <c r="BN296" s="472"/>
      <c r="BO296" s="472"/>
      <c r="BP296" s="472"/>
      <c r="BQ296" s="472"/>
      <c r="BR296" s="472"/>
      <c r="BS296" s="472"/>
      <c r="BT296" s="472"/>
      <c r="BU296" s="498"/>
      <c r="BV296" s="498"/>
    </row>
    <row r="297" spans="1:74" ht="15" hidden="1">
      <c r="A297" s="50"/>
      <c r="B297" s="1250" t="s">
        <v>1349</v>
      </c>
      <c r="C297" s="1250"/>
      <c r="D297" s="1250"/>
      <c r="E297" s="1250"/>
      <c r="F297" s="1250"/>
      <c r="G297" s="1250"/>
      <c r="H297" s="1250"/>
      <c r="I297" s="1250"/>
      <c r="J297" s="1250"/>
      <c r="K297" s="1250"/>
      <c r="L297" s="1250"/>
      <c r="M297" s="1250"/>
      <c r="N297" s="1250"/>
      <c r="O297" s="1250"/>
      <c r="P297" s="1250"/>
      <c r="Q297" s="1250"/>
      <c r="R297" s="1250"/>
      <c r="S297" s="1250"/>
      <c r="T297" s="1250"/>
      <c r="U297" s="1250"/>
      <c r="V297" s="1250"/>
      <c r="W297" s="1250"/>
      <c r="X297" s="1250"/>
      <c r="Y297" s="1250"/>
      <c r="Z297" s="1250"/>
      <c r="AA297" s="1250"/>
      <c r="AB297" s="1250"/>
      <c r="AC297" s="1250"/>
      <c r="AD297" s="1250"/>
      <c r="AE297" s="1250"/>
      <c r="AF297" s="1250"/>
      <c r="AG297" s="1250"/>
      <c r="AH297" s="1250"/>
      <c r="AI297" s="573"/>
      <c r="AM297" s="461"/>
      <c r="AN297" s="461"/>
      <c r="AO297" s="461"/>
      <c r="AP297" s="461"/>
      <c r="AQ297" s="461"/>
      <c r="AR297" s="461"/>
      <c r="AS297" s="461"/>
      <c r="AT297" s="461"/>
      <c r="AU297" s="461"/>
      <c r="AV297" s="461"/>
      <c r="AW297" s="461"/>
      <c r="AX297" s="461"/>
      <c r="AY297" s="461"/>
      <c r="AZ297" s="461"/>
      <c r="BA297" s="461"/>
      <c r="BB297" s="461"/>
      <c r="BC297" s="461"/>
      <c r="BD297" s="461"/>
      <c r="BG297" s="472"/>
      <c r="BH297" s="472"/>
      <c r="BI297" s="472"/>
      <c r="BJ297" s="472"/>
      <c r="BK297" s="472"/>
      <c r="BL297" s="472"/>
      <c r="BN297" s="472"/>
      <c r="BO297" s="472"/>
      <c r="BP297" s="472"/>
      <c r="BQ297" s="472"/>
      <c r="BR297" s="472"/>
      <c r="BS297" s="472"/>
      <c r="BT297" s="472"/>
      <c r="BU297" s="498"/>
      <c r="BV297" s="498"/>
    </row>
    <row r="298" spans="1:74" ht="30" customHeight="1" hidden="1">
      <c r="A298" s="50"/>
      <c r="B298" s="1250"/>
      <c r="C298" s="1250"/>
      <c r="D298" s="1250"/>
      <c r="E298" s="1250"/>
      <c r="F298" s="1250"/>
      <c r="G298" s="1250"/>
      <c r="H298" s="1250"/>
      <c r="I298" s="1250"/>
      <c r="J298" s="1250"/>
      <c r="K298" s="1250"/>
      <c r="L298" s="1250"/>
      <c r="M298" s="1250"/>
      <c r="N298" s="1250"/>
      <c r="O298" s="1250"/>
      <c r="P298" s="1250"/>
      <c r="Q298" s="1250"/>
      <c r="R298" s="1250"/>
      <c r="S298" s="1250"/>
      <c r="T298" s="1250"/>
      <c r="U298" s="1250"/>
      <c r="V298" s="1250"/>
      <c r="W298" s="1250"/>
      <c r="X298" s="1250"/>
      <c r="Y298" s="1250"/>
      <c r="Z298" s="1250"/>
      <c r="AA298" s="1250"/>
      <c r="AB298" s="1250"/>
      <c r="AC298" s="1250"/>
      <c r="AD298" s="1250"/>
      <c r="AE298" s="1250"/>
      <c r="AF298" s="1250"/>
      <c r="AG298" s="1250"/>
      <c r="AH298" s="1250"/>
      <c r="AI298" s="573"/>
      <c r="AM298" s="461"/>
      <c r="AN298" s="461"/>
      <c r="AO298" s="461"/>
      <c r="AP298" s="461"/>
      <c r="AQ298" s="461"/>
      <c r="AR298" s="461"/>
      <c r="AS298" s="461"/>
      <c r="AT298" s="461"/>
      <c r="AU298" s="461"/>
      <c r="AV298" s="461"/>
      <c r="AW298" s="461"/>
      <c r="AX298" s="461"/>
      <c r="AY298" s="461"/>
      <c r="AZ298" s="461"/>
      <c r="BA298" s="461"/>
      <c r="BB298" s="461"/>
      <c r="BC298" s="461"/>
      <c r="BD298" s="461"/>
      <c r="BG298" s="472"/>
      <c r="BH298" s="472"/>
      <c r="BI298" s="472"/>
      <c r="BJ298" s="472"/>
      <c r="BK298" s="472"/>
      <c r="BL298" s="472"/>
      <c r="BN298" s="472"/>
      <c r="BO298" s="472"/>
      <c r="BP298" s="472"/>
      <c r="BQ298" s="472"/>
      <c r="BR298" s="472"/>
      <c r="BS298" s="472"/>
      <c r="BT298" s="472"/>
      <c r="BU298" s="498"/>
      <c r="BV298" s="498"/>
    </row>
    <row r="299" spans="1:74" ht="15" hidden="1">
      <c r="A299" s="50"/>
      <c r="B299" s="50"/>
      <c r="C299" s="569"/>
      <c r="D299" s="50"/>
      <c r="E299" s="50"/>
      <c r="F299" s="50"/>
      <c r="G299" s="50"/>
      <c r="H299" s="50"/>
      <c r="I299" s="50"/>
      <c r="J299" s="50"/>
      <c r="K299" s="50"/>
      <c r="L299" s="50"/>
      <c r="M299" s="50"/>
      <c r="N299" s="50"/>
      <c r="O299" s="50"/>
      <c r="P299" s="50"/>
      <c r="Q299" s="50"/>
      <c r="R299" s="50"/>
      <c r="S299" s="50"/>
      <c r="T299" s="50"/>
      <c r="U299" s="582"/>
      <c r="V299" s="582"/>
      <c r="W299" s="573"/>
      <c r="X299" s="573"/>
      <c r="Y299" s="573"/>
      <c r="Z299" s="573"/>
      <c r="AA299" s="573"/>
      <c r="AB299" s="573"/>
      <c r="AC299" s="592"/>
      <c r="AD299" s="573"/>
      <c r="AE299" s="573"/>
      <c r="AF299" s="573"/>
      <c r="AG299" s="573"/>
      <c r="AH299" s="573"/>
      <c r="AI299" s="573"/>
      <c r="AM299" s="461"/>
      <c r="AN299" s="461"/>
      <c r="AO299" s="461"/>
      <c r="AP299" s="461"/>
      <c r="AQ299" s="461"/>
      <c r="AR299" s="461"/>
      <c r="AS299" s="461"/>
      <c r="AT299" s="461"/>
      <c r="AU299" s="461"/>
      <c r="AV299" s="461"/>
      <c r="AW299" s="461"/>
      <c r="AX299" s="461"/>
      <c r="AY299" s="461"/>
      <c r="AZ299" s="461"/>
      <c r="BA299" s="461"/>
      <c r="BB299" s="461"/>
      <c r="BC299" s="461"/>
      <c r="BD299" s="461"/>
      <c r="BG299" s="472"/>
      <c r="BH299" s="472"/>
      <c r="BI299" s="472"/>
      <c r="BJ299" s="472"/>
      <c r="BK299" s="472"/>
      <c r="BL299" s="472"/>
      <c r="BN299" s="472"/>
      <c r="BO299" s="472"/>
      <c r="BP299" s="472"/>
      <c r="BQ299" s="472"/>
      <c r="BR299" s="472"/>
      <c r="BS299" s="472"/>
      <c r="BT299" s="472"/>
      <c r="BU299" s="498"/>
      <c r="BV299" s="498"/>
    </row>
    <row r="300" spans="1:74" ht="15" hidden="1">
      <c r="A300" s="50"/>
      <c r="B300" s="1250" t="s">
        <v>1336</v>
      </c>
      <c r="C300" s="1250"/>
      <c r="D300" s="1250"/>
      <c r="E300" s="1250"/>
      <c r="F300" s="1250"/>
      <c r="G300" s="1250"/>
      <c r="H300" s="1250"/>
      <c r="I300" s="1250"/>
      <c r="J300" s="1250"/>
      <c r="K300" s="1250"/>
      <c r="L300" s="1250"/>
      <c r="M300" s="1250"/>
      <c r="N300" s="1250"/>
      <c r="O300" s="1250"/>
      <c r="P300" s="1250"/>
      <c r="Q300" s="1250"/>
      <c r="R300" s="1250"/>
      <c r="S300" s="1250"/>
      <c r="T300" s="1250"/>
      <c r="U300" s="1250"/>
      <c r="V300" s="1250"/>
      <c r="W300" s="1250"/>
      <c r="X300" s="1250"/>
      <c r="Y300" s="1250"/>
      <c r="Z300" s="1250"/>
      <c r="AA300" s="1250"/>
      <c r="AB300" s="1250"/>
      <c r="AC300" s="1250"/>
      <c r="AD300" s="1250"/>
      <c r="AE300" s="1250"/>
      <c r="AF300" s="1250"/>
      <c r="AG300" s="1250"/>
      <c r="AH300" s="1250"/>
      <c r="AI300" s="573"/>
      <c r="AM300" s="461"/>
      <c r="AN300" s="461"/>
      <c r="AO300" s="461"/>
      <c r="AP300" s="461"/>
      <c r="AQ300" s="461"/>
      <c r="AR300" s="461"/>
      <c r="AS300" s="461"/>
      <c r="AT300" s="461"/>
      <c r="AU300" s="461"/>
      <c r="AV300" s="461"/>
      <c r="AW300" s="461"/>
      <c r="AX300" s="461"/>
      <c r="AY300" s="461"/>
      <c r="AZ300" s="461"/>
      <c r="BA300" s="461"/>
      <c r="BB300" s="461"/>
      <c r="BC300" s="461"/>
      <c r="BD300" s="461"/>
      <c r="BG300" s="472"/>
      <c r="BH300" s="472"/>
      <c r="BI300" s="472"/>
      <c r="BJ300" s="472"/>
      <c r="BK300" s="472"/>
      <c r="BL300" s="472"/>
      <c r="BN300" s="472"/>
      <c r="BO300" s="472"/>
      <c r="BP300" s="472"/>
      <c r="BQ300" s="472"/>
      <c r="BR300" s="472"/>
      <c r="BS300" s="472"/>
      <c r="BT300" s="472"/>
      <c r="BU300" s="498"/>
      <c r="BV300" s="498"/>
    </row>
    <row r="301" spans="1:74" ht="33.75" customHeight="1" hidden="1">
      <c r="A301" s="50"/>
      <c r="B301" s="1250"/>
      <c r="C301" s="1250"/>
      <c r="D301" s="1250"/>
      <c r="E301" s="1250"/>
      <c r="F301" s="1250"/>
      <c r="G301" s="1250"/>
      <c r="H301" s="1250"/>
      <c r="I301" s="1250"/>
      <c r="J301" s="1250"/>
      <c r="K301" s="1250"/>
      <c r="L301" s="1250"/>
      <c r="M301" s="1250"/>
      <c r="N301" s="1250"/>
      <c r="O301" s="1250"/>
      <c r="P301" s="1250"/>
      <c r="Q301" s="1250"/>
      <c r="R301" s="1250"/>
      <c r="S301" s="1250"/>
      <c r="T301" s="1250"/>
      <c r="U301" s="1250"/>
      <c r="V301" s="1250"/>
      <c r="W301" s="1250"/>
      <c r="X301" s="1250"/>
      <c r="Y301" s="1250"/>
      <c r="Z301" s="1250"/>
      <c r="AA301" s="1250"/>
      <c r="AB301" s="1250"/>
      <c r="AC301" s="1250"/>
      <c r="AD301" s="1250"/>
      <c r="AE301" s="1250"/>
      <c r="AF301" s="1250"/>
      <c r="AG301" s="1250"/>
      <c r="AH301" s="1250"/>
      <c r="AI301" s="573"/>
      <c r="AM301" s="461"/>
      <c r="AN301" s="461"/>
      <c r="AO301" s="461"/>
      <c r="AP301" s="461"/>
      <c r="AQ301" s="461"/>
      <c r="AR301" s="461"/>
      <c r="AS301" s="461"/>
      <c r="AT301" s="461"/>
      <c r="AU301" s="461"/>
      <c r="AV301" s="461"/>
      <c r="AW301" s="461"/>
      <c r="AX301" s="461"/>
      <c r="AY301" s="461"/>
      <c r="AZ301" s="461"/>
      <c r="BA301" s="461"/>
      <c r="BB301" s="461"/>
      <c r="BC301" s="461"/>
      <c r="BD301" s="461"/>
      <c r="BG301" s="472"/>
      <c r="BH301" s="472"/>
      <c r="BI301" s="472"/>
      <c r="BJ301" s="472"/>
      <c r="BK301" s="472"/>
      <c r="BL301" s="472"/>
      <c r="BN301" s="472"/>
      <c r="BO301" s="472"/>
      <c r="BP301" s="472"/>
      <c r="BQ301" s="472"/>
      <c r="BR301" s="472"/>
      <c r="BS301" s="472"/>
      <c r="BT301" s="472"/>
      <c r="BU301" s="498"/>
      <c r="BV301" s="498"/>
    </row>
    <row r="302" spans="1:72" ht="4.5" customHeight="1">
      <c r="A302" s="50"/>
      <c r="B302" s="50"/>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82"/>
      <c r="AD302" s="583"/>
      <c r="AE302" s="583"/>
      <c r="AF302" s="583"/>
      <c r="AG302" s="583"/>
      <c r="AH302" s="583"/>
      <c r="AI302" s="583"/>
      <c r="AM302" s="477"/>
      <c r="AN302" s="477"/>
      <c r="AO302" s="477"/>
      <c r="AP302" s="477"/>
      <c r="AQ302" s="477"/>
      <c r="AR302" s="477"/>
      <c r="AS302" s="477"/>
      <c r="AT302" s="477"/>
      <c r="AU302" s="477"/>
      <c r="AV302" s="477"/>
      <c r="AW302" s="477"/>
      <c r="AX302" s="477"/>
      <c r="AY302" s="477"/>
      <c r="AZ302" s="477"/>
      <c r="BA302" s="477"/>
      <c r="BB302" s="477"/>
      <c r="BC302" s="477"/>
      <c r="BD302" s="477"/>
      <c r="BE302" s="477"/>
      <c r="BF302" s="477"/>
      <c r="BG302" s="477"/>
      <c r="BH302" s="477"/>
      <c r="BI302" s="477"/>
      <c r="BJ302" s="477"/>
      <c r="BK302" s="477"/>
      <c r="BL302" s="477"/>
      <c r="BN302" s="469"/>
      <c r="BO302" s="469"/>
      <c r="BP302" s="469"/>
      <c r="BQ302" s="469"/>
      <c r="BR302" s="469"/>
      <c r="BS302" s="469"/>
      <c r="BT302" s="469"/>
    </row>
    <row r="303" spans="1:72" ht="15" hidden="1">
      <c r="A303" s="50"/>
      <c r="B303" s="50"/>
      <c r="C303" s="577" t="s">
        <v>527</v>
      </c>
      <c r="D303" s="646"/>
      <c r="E303" s="646"/>
      <c r="F303" s="646"/>
      <c r="G303" s="646"/>
      <c r="H303" s="646"/>
      <c r="I303" s="646"/>
      <c r="J303" s="646"/>
      <c r="K303" s="646"/>
      <c r="L303" s="646"/>
      <c r="M303" s="646"/>
      <c r="N303" s="646"/>
      <c r="O303" s="646"/>
      <c r="P303" s="646"/>
      <c r="Q303" s="646"/>
      <c r="R303" s="646"/>
      <c r="S303" s="646"/>
      <c r="T303" s="646"/>
      <c r="U303" s="646"/>
      <c r="V303" s="646"/>
      <c r="W303" s="646"/>
      <c r="X303" s="646"/>
      <c r="Y303" s="646"/>
      <c r="Z303" s="646"/>
      <c r="AA303" s="646"/>
      <c r="AB303" s="646"/>
      <c r="AC303" s="649"/>
      <c r="AD303" s="650"/>
      <c r="AE303" s="650"/>
      <c r="AF303" s="650"/>
      <c r="AG303" s="650"/>
      <c r="AH303" s="650"/>
      <c r="AI303" s="649"/>
      <c r="AM303" s="477" t="s">
        <v>280</v>
      </c>
      <c r="AN303" s="477"/>
      <c r="AO303" s="477"/>
      <c r="AP303" s="477"/>
      <c r="AQ303" s="477"/>
      <c r="AR303" s="477"/>
      <c r="AS303" s="477"/>
      <c r="AT303" s="477"/>
      <c r="AU303" s="477"/>
      <c r="AV303" s="477"/>
      <c r="AW303" s="477"/>
      <c r="AX303" s="477"/>
      <c r="AY303" s="477"/>
      <c r="AZ303" s="477"/>
      <c r="BA303" s="477"/>
      <c r="BB303" s="477"/>
      <c r="BC303" s="477"/>
      <c r="BD303" s="477"/>
      <c r="BE303" s="477"/>
      <c r="BF303" s="477"/>
      <c r="BG303" s="477"/>
      <c r="BH303" s="477"/>
      <c r="BI303" s="477"/>
      <c r="BJ303" s="477"/>
      <c r="BK303" s="477"/>
      <c r="BL303" s="477"/>
      <c r="BN303" s="469"/>
      <c r="BO303" s="469"/>
      <c r="BP303" s="469"/>
      <c r="BQ303" s="469"/>
      <c r="BR303" s="469"/>
      <c r="BS303" s="469"/>
      <c r="BT303" s="469"/>
    </row>
    <row r="304" spans="1:72" ht="15" hidden="1">
      <c r="A304" s="50"/>
      <c r="B304" s="50"/>
      <c r="C304" s="649"/>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645"/>
      <c r="AD304" s="650"/>
      <c r="AE304" s="650"/>
      <c r="AF304" s="650"/>
      <c r="AG304" s="650"/>
      <c r="AH304" s="650"/>
      <c r="AI304" s="651" t="s">
        <v>186</v>
      </c>
      <c r="AM304" s="477" t="s">
        <v>281</v>
      </c>
      <c r="AN304" s="477"/>
      <c r="AO304" s="477"/>
      <c r="AP304" s="477"/>
      <c r="AQ304" s="477"/>
      <c r="AR304" s="477"/>
      <c r="AS304" s="477"/>
      <c r="AT304" s="477"/>
      <c r="AU304" s="477"/>
      <c r="AV304" s="477"/>
      <c r="AW304" s="477"/>
      <c r="AX304" s="477"/>
      <c r="AY304" s="477"/>
      <c r="AZ304" s="477"/>
      <c r="BA304" s="477"/>
      <c r="BB304" s="477"/>
      <c r="BC304" s="477"/>
      <c r="BD304" s="477"/>
      <c r="BE304" s="477"/>
      <c r="BF304" s="477"/>
      <c r="BG304" s="477"/>
      <c r="BH304" s="477"/>
      <c r="BI304" s="477"/>
      <c r="BJ304" s="477"/>
      <c r="BK304" s="477"/>
      <c r="BL304" s="477"/>
      <c r="BN304" s="469"/>
      <c r="BO304" s="469"/>
      <c r="BP304" s="469"/>
      <c r="BQ304" s="469"/>
      <c r="BR304" s="469"/>
      <c r="BS304" s="469"/>
      <c r="BT304" s="469"/>
    </row>
    <row r="305" spans="1:72" ht="15" hidden="1">
      <c r="A305" s="50"/>
      <c r="B305" s="50"/>
      <c r="C305" s="649"/>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645"/>
      <c r="AD305" s="650"/>
      <c r="AE305" s="650"/>
      <c r="AF305" s="650"/>
      <c r="AG305" s="650"/>
      <c r="AH305" s="650"/>
      <c r="AI305" s="651"/>
      <c r="AM305" s="477"/>
      <c r="AN305" s="477"/>
      <c r="AO305" s="477"/>
      <c r="AP305" s="477"/>
      <c r="AQ305" s="477"/>
      <c r="AR305" s="477"/>
      <c r="AS305" s="477"/>
      <c r="AT305" s="477"/>
      <c r="AU305" s="477"/>
      <c r="AV305" s="477"/>
      <c r="AW305" s="477"/>
      <c r="AX305" s="477"/>
      <c r="AY305" s="477"/>
      <c r="AZ305" s="477"/>
      <c r="BA305" s="477"/>
      <c r="BB305" s="477"/>
      <c r="BC305" s="477"/>
      <c r="BD305" s="477"/>
      <c r="BE305" s="477"/>
      <c r="BF305" s="477"/>
      <c r="BG305" s="477"/>
      <c r="BH305" s="477"/>
      <c r="BI305" s="477"/>
      <c r="BJ305" s="477"/>
      <c r="BK305" s="477"/>
      <c r="BL305" s="477"/>
      <c r="BN305" s="469"/>
      <c r="BO305" s="469"/>
      <c r="BP305" s="469"/>
      <c r="BQ305" s="469"/>
      <c r="BR305" s="469"/>
      <c r="BS305" s="469"/>
      <c r="BT305" s="469"/>
    </row>
    <row r="306" spans="1:72" ht="15" hidden="1">
      <c r="A306" s="50"/>
      <c r="B306" s="50"/>
      <c r="C306" s="1236" t="s">
        <v>844</v>
      </c>
      <c r="D306" s="1236"/>
      <c r="E306" s="1236"/>
      <c r="F306" s="1236"/>
      <c r="G306" s="1249" t="s">
        <v>852</v>
      </c>
      <c r="H306" s="1249"/>
      <c r="I306" s="1249"/>
      <c r="J306" s="1249"/>
      <c r="K306" s="1249"/>
      <c r="L306" s="1249"/>
      <c r="M306" s="1249"/>
      <c r="N306" s="1249"/>
      <c r="O306" s="1249"/>
      <c r="P306" s="1236" t="s">
        <v>851</v>
      </c>
      <c r="Q306" s="1236"/>
      <c r="R306" s="1236"/>
      <c r="S306" s="1236" t="s">
        <v>850</v>
      </c>
      <c r="T306" s="1236"/>
      <c r="U306" s="1236" t="s">
        <v>849</v>
      </c>
      <c r="V306" s="1236"/>
      <c r="W306" s="1236"/>
      <c r="X306" s="1236"/>
      <c r="Y306" s="1243" t="s">
        <v>848</v>
      </c>
      <c r="Z306" s="1243"/>
      <c r="AA306" s="1243"/>
      <c r="AB306" s="1243"/>
      <c r="AC306" s="1236" t="s">
        <v>847</v>
      </c>
      <c r="AD306" s="1236"/>
      <c r="AE306" s="1236"/>
      <c r="AF306" s="1236"/>
      <c r="AG306" s="1236" t="s">
        <v>846</v>
      </c>
      <c r="AH306" s="1236"/>
      <c r="AI306" s="1236"/>
      <c r="AM306" s="477"/>
      <c r="AN306" s="477"/>
      <c r="AO306" s="477"/>
      <c r="AP306" s="477"/>
      <c r="AQ306" s="477"/>
      <c r="AR306" s="477"/>
      <c r="AS306" s="477"/>
      <c r="AT306" s="477"/>
      <c r="AU306" s="477"/>
      <c r="AV306" s="477"/>
      <c r="AW306" s="477"/>
      <c r="AX306" s="477"/>
      <c r="AY306" s="477"/>
      <c r="AZ306" s="477"/>
      <c r="BA306" s="477"/>
      <c r="BB306" s="477"/>
      <c r="BC306" s="477"/>
      <c r="BD306" s="477"/>
      <c r="BE306" s="477"/>
      <c r="BF306" s="477"/>
      <c r="BG306" s="477"/>
      <c r="BH306" s="477"/>
      <c r="BI306" s="477"/>
      <c r="BJ306" s="477"/>
      <c r="BK306" s="477"/>
      <c r="BL306" s="477"/>
      <c r="BN306" s="469"/>
      <c r="BO306" s="469"/>
      <c r="BP306" s="469"/>
      <c r="BQ306" s="469"/>
      <c r="BR306" s="469"/>
      <c r="BS306" s="469"/>
      <c r="BT306" s="469"/>
    </row>
    <row r="307" spans="1:72" ht="15" hidden="1">
      <c r="A307" s="50"/>
      <c r="B307" s="50"/>
      <c r="C307" s="1237" t="s">
        <v>1261</v>
      </c>
      <c r="D307" s="1237"/>
      <c r="E307" s="1237"/>
      <c r="F307" s="1237"/>
      <c r="G307" s="1237" t="s">
        <v>1262</v>
      </c>
      <c r="H307" s="1237"/>
      <c r="I307" s="1237"/>
      <c r="J307" s="1237"/>
      <c r="K307" s="1237"/>
      <c r="L307" s="1237"/>
      <c r="M307" s="1237"/>
      <c r="N307" s="1237"/>
      <c r="O307" s="1237"/>
      <c r="P307" s="717"/>
      <c r="Q307" s="717"/>
      <c r="S307" s="1237" t="s">
        <v>1263</v>
      </c>
      <c r="T307" s="1237"/>
      <c r="U307" s="1234">
        <v>8000000</v>
      </c>
      <c r="V307" s="1234"/>
      <c r="W307" s="1234"/>
      <c r="X307" s="1234"/>
      <c r="Y307" s="1234">
        <f>6840479401/1000</f>
        <v>6840479.401</v>
      </c>
      <c r="Z307" s="1234"/>
      <c r="AA307" s="1234"/>
      <c r="AB307" s="1234"/>
      <c r="AC307" s="1248">
        <f>2000000-21550</f>
        <v>1978450</v>
      </c>
      <c r="AD307" s="1248"/>
      <c r="AE307" s="1248"/>
      <c r="AF307" s="1248"/>
      <c r="AG307" s="1246" t="s">
        <v>652</v>
      </c>
      <c r="AH307" s="1246"/>
      <c r="AI307" s="1246"/>
      <c r="AM307" s="477"/>
      <c r="AN307" s="477"/>
      <c r="AO307" s="477"/>
      <c r="AP307" s="477"/>
      <c r="AQ307" s="477"/>
      <c r="AR307" s="477"/>
      <c r="AS307" s="477"/>
      <c r="AT307" s="477"/>
      <c r="AU307" s="477"/>
      <c r="AV307" s="477"/>
      <c r="AW307" s="477"/>
      <c r="AX307" s="477"/>
      <c r="AY307" s="477"/>
      <c r="AZ307" s="477"/>
      <c r="BA307" s="477"/>
      <c r="BB307" s="477"/>
      <c r="BC307" s="477"/>
      <c r="BD307" s="477"/>
      <c r="BE307" s="477"/>
      <c r="BF307" s="477"/>
      <c r="BG307" s="477"/>
      <c r="BH307" s="477"/>
      <c r="BI307" s="477"/>
      <c r="BJ307" s="477"/>
      <c r="BK307" s="477"/>
      <c r="BL307" s="477"/>
      <c r="BN307" s="469"/>
      <c r="BO307" s="469"/>
      <c r="BP307" s="469"/>
      <c r="BQ307" s="469"/>
      <c r="BR307" s="469"/>
      <c r="BS307" s="469"/>
      <c r="BT307" s="469"/>
    </row>
    <row r="308" spans="1:72" ht="15" hidden="1">
      <c r="A308" s="50"/>
      <c r="B308" s="50"/>
      <c r="C308" s="1237"/>
      <c r="D308" s="1237"/>
      <c r="E308" s="1237"/>
      <c r="F308" s="1237"/>
      <c r="G308" s="1237"/>
      <c r="H308" s="1237"/>
      <c r="I308" s="1237"/>
      <c r="J308" s="1237"/>
      <c r="K308" s="1237"/>
      <c r="L308" s="1237"/>
      <c r="M308" s="1237"/>
      <c r="N308" s="1237"/>
      <c r="O308" s="1237"/>
      <c r="P308" s="717"/>
      <c r="Q308" s="717"/>
      <c r="S308" s="1237"/>
      <c r="T308" s="1237"/>
      <c r="U308" s="1234"/>
      <c r="V308" s="1234"/>
      <c r="W308" s="1234"/>
      <c r="X308" s="1234"/>
      <c r="Y308" s="1234"/>
      <c r="Z308" s="1234"/>
      <c r="AA308" s="1234"/>
      <c r="AB308" s="1234"/>
      <c r="AC308" s="1234"/>
      <c r="AD308" s="1234"/>
      <c r="AE308" s="1234"/>
      <c r="AF308" s="1234"/>
      <c r="AG308" s="1246"/>
      <c r="AH308" s="1246"/>
      <c r="AI308" s="1246"/>
      <c r="AM308" s="477"/>
      <c r="AN308" s="477"/>
      <c r="AO308" s="477"/>
      <c r="AP308" s="477"/>
      <c r="AQ308" s="477"/>
      <c r="AR308" s="477"/>
      <c r="AS308" s="477"/>
      <c r="AT308" s="477"/>
      <c r="AU308" s="477"/>
      <c r="AV308" s="477"/>
      <c r="AW308" s="477"/>
      <c r="AX308" s="477"/>
      <c r="AY308" s="477"/>
      <c r="AZ308" s="477"/>
      <c r="BA308" s="477"/>
      <c r="BB308" s="477"/>
      <c r="BC308" s="477"/>
      <c r="BD308" s="477"/>
      <c r="BE308" s="477"/>
      <c r="BF308" s="477"/>
      <c r="BG308" s="477"/>
      <c r="BH308" s="477"/>
      <c r="BI308" s="477"/>
      <c r="BJ308" s="477"/>
      <c r="BK308" s="477"/>
      <c r="BL308" s="477"/>
      <c r="BN308" s="469"/>
      <c r="BO308" s="469"/>
      <c r="BP308" s="469"/>
      <c r="BQ308" s="469"/>
      <c r="BR308" s="469"/>
      <c r="BS308" s="469"/>
      <c r="BT308" s="469"/>
    </row>
    <row r="309" spans="1:72" ht="15" hidden="1">
      <c r="A309" s="50"/>
      <c r="B309" s="50"/>
      <c r="C309" s="1237" t="s">
        <v>1264</v>
      </c>
      <c r="D309" s="1237"/>
      <c r="E309" s="1237"/>
      <c r="F309" s="1237"/>
      <c r="G309" s="1237" t="s">
        <v>1265</v>
      </c>
      <c r="H309" s="1237"/>
      <c r="I309" s="1237"/>
      <c r="J309" s="1237"/>
      <c r="K309" s="1237"/>
      <c r="L309" s="1237"/>
      <c r="M309" s="1237"/>
      <c r="N309" s="1237"/>
      <c r="O309" s="1237"/>
      <c r="P309" s="717"/>
      <c r="Q309" s="717"/>
      <c r="S309" s="1237" t="s">
        <v>1266</v>
      </c>
      <c r="T309" s="1237"/>
      <c r="U309" s="1234">
        <v>330000</v>
      </c>
      <c r="V309" s="1234"/>
      <c r="W309" s="1234"/>
      <c r="X309" s="1234"/>
      <c r="Y309" s="1234">
        <v>155850</v>
      </c>
      <c r="Z309" s="1234"/>
      <c r="AA309" s="1234"/>
      <c r="AB309" s="1234"/>
      <c r="AC309" s="1234">
        <f>330000/48*6</f>
        <v>41250</v>
      </c>
      <c r="AD309" s="1234"/>
      <c r="AE309" s="1234"/>
      <c r="AF309" s="1234"/>
      <c r="AG309" s="1246" t="s">
        <v>652</v>
      </c>
      <c r="AH309" s="1246"/>
      <c r="AI309" s="1246"/>
      <c r="AM309" s="477"/>
      <c r="AN309" s="477"/>
      <c r="AO309" s="477"/>
      <c r="AP309" s="477"/>
      <c r="AQ309" s="477"/>
      <c r="AR309" s="477"/>
      <c r="AS309" s="477"/>
      <c r="AT309" s="477"/>
      <c r="AU309" s="477"/>
      <c r="AV309" s="477"/>
      <c r="AW309" s="477"/>
      <c r="AX309" s="477"/>
      <c r="AY309" s="477"/>
      <c r="AZ309" s="477"/>
      <c r="BA309" s="477"/>
      <c r="BB309" s="477"/>
      <c r="BC309" s="477"/>
      <c r="BD309" s="477"/>
      <c r="BE309" s="477"/>
      <c r="BF309" s="477"/>
      <c r="BG309" s="477"/>
      <c r="BH309" s="477"/>
      <c r="BI309" s="477"/>
      <c r="BJ309" s="477"/>
      <c r="BK309" s="477"/>
      <c r="BL309" s="477"/>
      <c r="BN309" s="469"/>
      <c r="BO309" s="469"/>
      <c r="BP309" s="469"/>
      <c r="BQ309" s="469"/>
      <c r="BR309" s="469"/>
      <c r="BS309" s="469"/>
      <c r="BT309" s="469"/>
    </row>
    <row r="310" spans="1:72" ht="15" hidden="1">
      <c r="A310" s="50"/>
      <c r="B310" s="50"/>
      <c r="C310" s="726"/>
      <c r="D310" s="726"/>
      <c r="E310" s="726"/>
      <c r="F310" s="726"/>
      <c r="G310" s="726"/>
      <c r="H310" s="726"/>
      <c r="I310" s="726"/>
      <c r="J310" s="726"/>
      <c r="K310" s="726"/>
      <c r="L310" s="726"/>
      <c r="M310" s="726"/>
      <c r="N310" s="726"/>
      <c r="O310" s="726"/>
      <c r="P310" s="717"/>
      <c r="Q310" s="717"/>
      <c r="S310" s="726"/>
      <c r="T310" s="726"/>
      <c r="U310" s="724"/>
      <c r="V310" s="724"/>
      <c r="W310" s="724"/>
      <c r="X310" s="724"/>
      <c r="Y310" s="724"/>
      <c r="Z310" s="724"/>
      <c r="AA310" s="724"/>
      <c r="AB310" s="724"/>
      <c r="AC310" s="727"/>
      <c r="AD310" s="727"/>
      <c r="AE310" s="727"/>
      <c r="AF310" s="727"/>
      <c r="AG310" s="725"/>
      <c r="AH310" s="725"/>
      <c r="AI310" s="725"/>
      <c r="AM310" s="477"/>
      <c r="AN310" s="477"/>
      <c r="AO310" s="477"/>
      <c r="AP310" s="477"/>
      <c r="AQ310" s="477"/>
      <c r="AR310" s="477"/>
      <c r="AS310" s="477"/>
      <c r="AT310" s="477"/>
      <c r="AU310" s="477"/>
      <c r="AV310" s="477"/>
      <c r="AW310" s="477"/>
      <c r="AX310" s="477"/>
      <c r="AY310" s="477"/>
      <c r="AZ310" s="477"/>
      <c r="BA310" s="477"/>
      <c r="BB310" s="477"/>
      <c r="BC310" s="477"/>
      <c r="BD310" s="477"/>
      <c r="BE310" s="477"/>
      <c r="BF310" s="477"/>
      <c r="BG310" s="477"/>
      <c r="BH310" s="477"/>
      <c r="BI310" s="477"/>
      <c r="BJ310" s="477"/>
      <c r="BK310" s="477"/>
      <c r="BL310" s="477"/>
      <c r="BN310" s="469"/>
      <c r="BO310" s="469"/>
      <c r="BP310" s="469"/>
      <c r="BQ310" s="469"/>
      <c r="BR310" s="469"/>
      <c r="BS310" s="469"/>
      <c r="BT310" s="469"/>
    </row>
    <row r="311" spans="1:39" ht="15.75" hidden="1" thickBot="1">
      <c r="A311" s="50"/>
      <c r="B311" s="50"/>
      <c r="C311" s="658"/>
      <c r="D311" s="659"/>
      <c r="E311" s="659"/>
      <c r="F311" s="659"/>
      <c r="G311" s="659"/>
      <c r="H311" s="659"/>
      <c r="I311" s="659"/>
      <c r="J311" s="659" t="s">
        <v>113</v>
      </c>
      <c r="K311" s="659"/>
      <c r="L311" s="659"/>
      <c r="M311" s="659"/>
      <c r="N311" s="659"/>
      <c r="O311" s="659"/>
      <c r="P311" s="1257"/>
      <c r="Q311" s="1257"/>
      <c r="R311" s="1257"/>
      <c r="S311" s="1257"/>
      <c r="T311" s="1389">
        <f>SUM(U307:X310)</f>
        <v>8330000</v>
      </c>
      <c r="U311" s="1389"/>
      <c r="V311" s="1389"/>
      <c r="W311" s="1389"/>
      <c r="X311" s="1389"/>
      <c r="Y311" s="1389">
        <f>SUM(Y307:AB310)</f>
        <v>6996329.401</v>
      </c>
      <c r="Z311" s="1389"/>
      <c r="AA311" s="1389"/>
      <c r="AB311" s="1389"/>
      <c r="AC311" s="1318">
        <f>SUM(AC307:AF310)</f>
        <v>2019700</v>
      </c>
      <c r="AD311" s="1318"/>
      <c r="AE311" s="1318"/>
      <c r="AF311" s="1318"/>
      <c r="AG311" s="686"/>
      <c r="AH311" s="686"/>
      <c r="AI311" s="660"/>
      <c r="AM311" s="462" t="s">
        <v>282</v>
      </c>
    </row>
    <row r="312" spans="1:35" ht="15.75" hidden="1" thickTop="1">
      <c r="A312" s="50"/>
      <c r="B312" s="50"/>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row>
    <row r="313" spans="1:35" ht="15" hidden="1">
      <c r="A313" s="50"/>
      <c r="B313" s="50"/>
      <c r="C313" s="572" t="s">
        <v>282</v>
      </c>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82"/>
      <c r="AD313" s="583"/>
      <c r="AE313" s="583"/>
      <c r="AF313" s="583"/>
      <c r="AG313" s="583"/>
      <c r="AH313" s="583"/>
      <c r="AI313" s="582"/>
    </row>
    <row r="314" spans="1:35" ht="15" hidden="1">
      <c r="A314" s="50"/>
      <c r="B314" s="50"/>
      <c r="C314" s="582"/>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4"/>
      <c r="AD314" s="583"/>
      <c r="AE314" s="583"/>
      <c r="AF314" s="583"/>
      <c r="AG314" s="583"/>
      <c r="AH314" s="583"/>
      <c r="AI314" s="584" t="s">
        <v>845</v>
      </c>
    </row>
    <row r="315" spans="1:35" ht="15" hidden="1">
      <c r="A315" s="50"/>
      <c r="B315" s="50"/>
      <c r="C315" s="582"/>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4"/>
      <c r="AD315" s="583"/>
      <c r="AE315" s="583"/>
      <c r="AF315" s="583"/>
      <c r="AG315" s="583"/>
      <c r="AH315" s="583"/>
      <c r="AI315" s="584"/>
    </row>
    <row r="316" spans="1:72" ht="15" hidden="1">
      <c r="A316" s="50"/>
      <c r="B316" s="50"/>
      <c r="C316" s="563"/>
      <c r="D316" s="563"/>
      <c r="E316" s="563"/>
      <c r="F316" s="563"/>
      <c r="G316" s="563"/>
      <c r="H316" s="1232" t="s">
        <v>226</v>
      </c>
      <c r="I316" s="1319"/>
      <c r="J316" s="1319"/>
      <c r="K316" s="1319"/>
      <c r="L316" s="1319"/>
      <c r="M316" s="1319"/>
      <c r="N316" s="1319"/>
      <c r="O316" s="1319"/>
      <c r="P316" s="1319"/>
      <c r="Q316" s="1319"/>
      <c r="R316" s="1319"/>
      <c r="S316" s="1319"/>
      <c r="T316" s="1319"/>
      <c r="U316" s="1319"/>
      <c r="V316" s="1232" t="s">
        <v>1249</v>
      </c>
      <c r="W316" s="1319"/>
      <c r="X316" s="1319"/>
      <c r="Y316" s="1319"/>
      <c r="Z316" s="1319"/>
      <c r="AA316" s="1319"/>
      <c r="AB316" s="1319"/>
      <c r="AC316" s="1319"/>
      <c r="AD316" s="1319"/>
      <c r="AE316" s="1319"/>
      <c r="AF316" s="1319"/>
      <c r="AG316" s="1319"/>
      <c r="AH316" s="1319"/>
      <c r="AI316" s="1319"/>
      <c r="AJ316" s="485"/>
      <c r="AM316" s="508" t="s">
        <v>242</v>
      </c>
      <c r="AN316" s="486"/>
      <c r="AO316" s="486"/>
      <c r="AP316" s="486"/>
      <c r="AQ316" s="486"/>
      <c r="AR316" s="1347" t="s">
        <v>498</v>
      </c>
      <c r="AS316" s="1348"/>
      <c r="AT316" s="1348"/>
      <c r="AU316" s="1348"/>
      <c r="AV316" s="1348"/>
      <c r="AW316" s="1348"/>
      <c r="AX316" s="1348"/>
      <c r="AY316" s="1348"/>
      <c r="AZ316" s="1348"/>
      <c r="BA316" s="1348"/>
      <c r="BB316" s="1348"/>
      <c r="BC316" s="1348"/>
      <c r="BD316" s="1348"/>
      <c r="BE316" s="1349"/>
      <c r="BF316" s="1347" t="s">
        <v>499</v>
      </c>
      <c r="BG316" s="1348"/>
      <c r="BH316" s="1348"/>
      <c r="BI316" s="1348"/>
      <c r="BJ316" s="1348"/>
      <c r="BK316" s="1348"/>
      <c r="BL316" s="1348"/>
      <c r="BM316" s="1348"/>
      <c r="BN316" s="1348"/>
      <c r="BO316" s="1348"/>
      <c r="BP316" s="1348"/>
      <c r="BQ316" s="1348"/>
      <c r="BR316" s="1348"/>
      <c r="BS316" s="1349"/>
      <c r="BT316" s="509"/>
    </row>
    <row r="317" spans="1:72" ht="15" hidden="1">
      <c r="A317" s="50"/>
      <c r="B317" s="50"/>
      <c r="C317" s="564"/>
      <c r="D317" s="563"/>
      <c r="E317" s="563"/>
      <c r="F317" s="563"/>
      <c r="G317" s="563"/>
      <c r="H317" s="582"/>
      <c r="I317" s="1256" t="s">
        <v>283</v>
      </c>
      <c r="J317" s="1256"/>
      <c r="K317" s="1256"/>
      <c r="L317" s="1256"/>
      <c r="M317" s="1315" t="s">
        <v>284</v>
      </c>
      <c r="N317" s="1316"/>
      <c r="O317" s="1316"/>
      <c r="P317" s="1316"/>
      <c r="Q317" s="1284" t="s">
        <v>285</v>
      </c>
      <c r="R317" s="1284"/>
      <c r="S317" s="1284"/>
      <c r="T317" s="1284"/>
      <c r="U317" s="1284"/>
      <c r="V317" s="582"/>
      <c r="W317" s="1256" t="s">
        <v>283</v>
      </c>
      <c r="X317" s="1256"/>
      <c r="Y317" s="1256"/>
      <c r="Z317" s="1256"/>
      <c r="AA317" s="1315" t="s">
        <v>284</v>
      </c>
      <c r="AB317" s="1316"/>
      <c r="AC317" s="1316"/>
      <c r="AD317" s="1316"/>
      <c r="AE317" s="1284" t="s">
        <v>285</v>
      </c>
      <c r="AF317" s="1284"/>
      <c r="AG317" s="1284"/>
      <c r="AH317" s="1284"/>
      <c r="AI317" s="1284"/>
      <c r="AJ317" s="485"/>
      <c r="AM317" s="510"/>
      <c r="AN317" s="490"/>
      <c r="AO317" s="490"/>
      <c r="AP317" s="490"/>
      <c r="AQ317" s="490"/>
      <c r="AR317" s="1351" t="s">
        <v>283</v>
      </c>
      <c r="AS317" s="1350"/>
      <c r="AT317" s="1350"/>
      <c r="AU317" s="1350"/>
      <c r="AV317" s="1350"/>
      <c r="AW317" s="1350" t="s">
        <v>284</v>
      </c>
      <c r="AX317" s="1332"/>
      <c r="AY317" s="1332"/>
      <c r="AZ317" s="1332"/>
      <c r="BA317" s="1333" t="s">
        <v>285</v>
      </c>
      <c r="BB317" s="1333"/>
      <c r="BC317" s="1333"/>
      <c r="BD317" s="1333"/>
      <c r="BE317" s="1352"/>
      <c r="BF317" s="1351" t="s">
        <v>283</v>
      </c>
      <c r="BG317" s="1350"/>
      <c r="BH317" s="1350"/>
      <c r="BI317" s="1350"/>
      <c r="BJ317" s="1350"/>
      <c r="BK317" s="1350" t="s">
        <v>284</v>
      </c>
      <c r="BL317" s="1332"/>
      <c r="BM317" s="1332"/>
      <c r="BN317" s="1332"/>
      <c r="BO317" s="1333" t="s">
        <v>285</v>
      </c>
      <c r="BP317" s="1333"/>
      <c r="BQ317" s="1333"/>
      <c r="BR317" s="1333"/>
      <c r="BS317" s="1352"/>
      <c r="BT317" s="492"/>
    </row>
    <row r="318" spans="1:72" ht="15" hidden="1">
      <c r="A318" s="50"/>
      <c r="B318" s="50"/>
      <c r="C318" s="570" t="s">
        <v>528</v>
      </c>
      <c r="D318" s="563"/>
      <c r="E318" s="563"/>
      <c r="F318" s="563"/>
      <c r="G318" s="563"/>
      <c r="H318" s="582"/>
      <c r="I318" s="1254">
        <f>M318+Q318</f>
        <v>0</v>
      </c>
      <c r="J318" s="1254"/>
      <c r="K318" s="1254"/>
      <c r="L318" s="1254"/>
      <c r="M318" s="1226"/>
      <c r="N318" s="1226"/>
      <c r="O318" s="1226"/>
      <c r="P318" s="1226"/>
      <c r="Q318" s="1226"/>
      <c r="R318" s="1226"/>
      <c r="S318" s="1226"/>
      <c r="T318" s="1226"/>
      <c r="U318" s="1226"/>
      <c r="V318" s="592"/>
      <c r="W318" s="1254">
        <f>AA318+AE318</f>
        <v>0</v>
      </c>
      <c r="X318" s="1254"/>
      <c r="Y318" s="1254"/>
      <c r="Z318" s="1254"/>
      <c r="AA318" s="1226"/>
      <c r="AB318" s="1226"/>
      <c r="AC318" s="1226"/>
      <c r="AD318" s="1226"/>
      <c r="AE318" s="1317"/>
      <c r="AF318" s="1317"/>
      <c r="AG318" s="1317"/>
      <c r="AH318" s="1317"/>
      <c r="AI318" s="1317"/>
      <c r="AJ318" s="485"/>
      <c r="AM318" s="511" t="s">
        <v>286</v>
      </c>
      <c r="AN318" s="484"/>
      <c r="AO318" s="484"/>
      <c r="AP318" s="484"/>
      <c r="AQ318" s="484"/>
      <c r="AR318" s="1358">
        <f>AW318+BA318</f>
        <v>0</v>
      </c>
      <c r="AS318" s="1359"/>
      <c r="AT318" s="1359"/>
      <c r="AU318" s="1359"/>
      <c r="AV318" s="1359"/>
      <c r="AW318" s="1340"/>
      <c r="AX318" s="1340"/>
      <c r="AY318" s="1340"/>
      <c r="AZ318" s="1340"/>
      <c r="BA318" s="1340"/>
      <c r="BB318" s="1340"/>
      <c r="BC318" s="1340"/>
      <c r="BD318" s="1340"/>
      <c r="BE318" s="1340"/>
      <c r="BF318" s="1358">
        <f>BK318+BO318</f>
        <v>0</v>
      </c>
      <c r="BG318" s="1359"/>
      <c r="BH318" s="1359"/>
      <c r="BI318" s="1359"/>
      <c r="BJ318" s="1359"/>
      <c r="BK318" s="1340"/>
      <c r="BL318" s="1340"/>
      <c r="BM318" s="1340"/>
      <c r="BN318" s="1340"/>
      <c r="BO318" s="1363"/>
      <c r="BP318" s="1363"/>
      <c r="BQ318" s="1363"/>
      <c r="BR318" s="1363"/>
      <c r="BS318" s="1364"/>
      <c r="BT318" s="503"/>
    </row>
    <row r="319" spans="1:72" ht="15" hidden="1">
      <c r="A319" s="50"/>
      <c r="B319" s="50"/>
      <c r="C319" s="570" t="s">
        <v>529</v>
      </c>
      <c r="D319" s="563"/>
      <c r="E319" s="563"/>
      <c r="F319" s="563"/>
      <c r="G319" s="563"/>
      <c r="H319" s="600"/>
      <c r="I319" s="1254">
        <f>M319+Q319</f>
        <v>0</v>
      </c>
      <c r="J319" s="1254"/>
      <c r="K319" s="1254"/>
      <c r="L319" s="1254"/>
      <c r="M319" s="1226"/>
      <c r="N319" s="1226"/>
      <c r="O319" s="1226"/>
      <c r="P319" s="1226"/>
      <c r="Q319" s="1226"/>
      <c r="R319" s="1226"/>
      <c r="S319" s="1226"/>
      <c r="T319" s="1226"/>
      <c r="U319" s="1226"/>
      <c r="V319" s="601"/>
      <c r="W319" s="1254">
        <f>AA319+AE319</f>
        <v>0</v>
      </c>
      <c r="X319" s="1254"/>
      <c r="Y319" s="1254"/>
      <c r="Z319" s="1254"/>
      <c r="AA319" s="1226"/>
      <c r="AB319" s="1226"/>
      <c r="AC319" s="1226"/>
      <c r="AD319" s="1226"/>
      <c r="AE319" s="1226"/>
      <c r="AF319" s="1226"/>
      <c r="AG319" s="1226"/>
      <c r="AH319" s="1226"/>
      <c r="AI319" s="1226"/>
      <c r="AJ319" s="485"/>
      <c r="AM319" s="511" t="s">
        <v>287</v>
      </c>
      <c r="AN319" s="484"/>
      <c r="AO319" s="484"/>
      <c r="AP319" s="484"/>
      <c r="AQ319" s="484"/>
      <c r="AR319" s="1353">
        <f>AW319+BA319</f>
        <v>0</v>
      </c>
      <c r="AS319" s="1354"/>
      <c r="AT319" s="1354"/>
      <c r="AU319" s="1354"/>
      <c r="AV319" s="1354"/>
      <c r="AW319" s="1336"/>
      <c r="AX319" s="1336"/>
      <c r="AY319" s="1336"/>
      <c r="AZ319" s="1336"/>
      <c r="BA319" s="1336"/>
      <c r="BB319" s="1336"/>
      <c r="BC319" s="1336"/>
      <c r="BD319" s="1336"/>
      <c r="BE319" s="1336"/>
      <c r="BF319" s="1353">
        <f>BK319+BO319</f>
        <v>0</v>
      </c>
      <c r="BG319" s="1354"/>
      <c r="BH319" s="1354"/>
      <c r="BI319" s="1354"/>
      <c r="BJ319" s="1354"/>
      <c r="BK319" s="1336"/>
      <c r="BL319" s="1336"/>
      <c r="BM319" s="1336"/>
      <c r="BN319" s="1336"/>
      <c r="BO319" s="1336"/>
      <c r="BP319" s="1336"/>
      <c r="BQ319" s="1336"/>
      <c r="BR319" s="1336"/>
      <c r="BS319" s="1355"/>
      <c r="BT319" s="502"/>
    </row>
    <row r="320" spans="1:72" ht="15" hidden="1">
      <c r="A320" s="50"/>
      <c r="B320" s="50"/>
      <c r="C320" s="570" t="s">
        <v>288</v>
      </c>
      <c r="D320" s="563"/>
      <c r="E320" s="563"/>
      <c r="F320" s="563"/>
      <c r="G320" s="563"/>
      <c r="H320" s="600"/>
      <c r="I320" s="1254">
        <f>M320+Q320</f>
        <v>0</v>
      </c>
      <c r="J320" s="1254"/>
      <c r="K320" s="1254"/>
      <c r="L320" s="1254"/>
      <c r="M320" s="1226"/>
      <c r="N320" s="1226"/>
      <c r="O320" s="1226"/>
      <c r="P320" s="1226"/>
      <c r="Q320" s="1226"/>
      <c r="R320" s="1226"/>
      <c r="S320" s="1226"/>
      <c r="T320" s="1226"/>
      <c r="U320" s="1226"/>
      <c r="V320" s="601"/>
      <c r="W320" s="1254">
        <f>AA320+AE320</f>
        <v>0</v>
      </c>
      <c r="X320" s="1254"/>
      <c r="Y320" s="1254"/>
      <c r="Z320" s="1254"/>
      <c r="AA320" s="1226"/>
      <c r="AB320" s="1226"/>
      <c r="AC320" s="1226"/>
      <c r="AD320" s="1226"/>
      <c r="AE320" s="1317"/>
      <c r="AF320" s="1317"/>
      <c r="AG320" s="1317"/>
      <c r="AH320" s="1317"/>
      <c r="AI320" s="1317"/>
      <c r="AJ320" s="485"/>
      <c r="AM320" s="512" t="s">
        <v>288</v>
      </c>
      <c r="AN320" s="490"/>
      <c r="AO320" s="490"/>
      <c r="AP320" s="490"/>
      <c r="AQ320" s="490"/>
      <c r="AR320" s="1360">
        <f>AW320+BA320</f>
        <v>0</v>
      </c>
      <c r="AS320" s="1361"/>
      <c r="AT320" s="1361"/>
      <c r="AU320" s="1361"/>
      <c r="AV320" s="1361"/>
      <c r="AW320" s="1341"/>
      <c r="AX320" s="1341"/>
      <c r="AY320" s="1341"/>
      <c r="AZ320" s="1341"/>
      <c r="BA320" s="1341"/>
      <c r="BB320" s="1341"/>
      <c r="BC320" s="1341"/>
      <c r="BD320" s="1341"/>
      <c r="BE320" s="1341"/>
      <c r="BF320" s="1360">
        <f>BK320+BO320</f>
        <v>0</v>
      </c>
      <c r="BG320" s="1361"/>
      <c r="BH320" s="1361"/>
      <c r="BI320" s="1361"/>
      <c r="BJ320" s="1361"/>
      <c r="BK320" s="1341"/>
      <c r="BL320" s="1341"/>
      <c r="BM320" s="1341"/>
      <c r="BN320" s="1341"/>
      <c r="BO320" s="1356"/>
      <c r="BP320" s="1356"/>
      <c r="BQ320" s="1356"/>
      <c r="BR320" s="1356"/>
      <c r="BS320" s="1357"/>
      <c r="BT320" s="503"/>
    </row>
    <row r="321" spans="1:72" ht="15.75" hidden="1" thickBot="1">
      <c r="A321" s="50"/>
      <c r="B321" s="50"/>
      <c r="C321" s="582"/>
      <c r="D321" s="563"/>
      <c r="E321" s="563"/>
      <c r="F321" s="565" t="s">
        <v>113</v>
      </c>
      <c r="G321" s="563"/>
      <c r="H321" s="582"/>
      <c r="I321" s="1253">
        <f>SUBTOTAL(9,H318:L320)</f>
        <v>0</v>
      </c>
      <c r="J321" s="1253"/>
      <c r="K321" s="1253"/>
      <c r="L321" s="1253"/>
      <c r="M321" s="1255">
        <v>0</v>
      </c>
      <c r="N321" s="1255"/>
      <c r="O321" s="1255"/>
      <c r="P321" s="1255"/>
      <c r="Q321" s="1388">
        <f>SUBTOTAL(9,Q318:U320)</f>
        <v>0</v>
      </c>
      <c r="R321" s="1388"/>
      <c r="S321" s="1388"/>
      <c r="T321" s="1388"/>
      <c r="U321" s="1388"/>
      <c r="V321" s="602"/>
      <c r="W321" s="1253">
        <f>SUBTOTAL(9,V318:Z320)</f>
        <v>0</v>
      </c>
      <c r="X321" s="1253"/>
      <c r="Y321" s="1253"/>
      <c r="Z321" s="1253"/>
      <c r="AA321" s="1255">
        <v>0</v>
      </c>
      <c r="AB321" s="1255"/>
      <c r="AC321" s="1255"/>
      <c r="AD321" s="1255"/>
      <c r="AE321" s="1388">
        <f>SUBTOTAL(9,AE318:AI320)</f>
        <v>0</v>
      </c>
      <c r="AF321" s="1388"/>
      <c r="AG321" s="1388"/>
      <c r="AH321" s="1388"/>
      <c r="AI321" s="1388"/>
      <c r="AJ321" s="485"/>
      <c r="AM321" s="513" t="s">
        <v>113</v>
      </c>
      <c r="AN321" s="494"/>
      <c r="AO321" s="494"/>
      <c r="AP321" s="494"/>
      <c r="AQ321" s="494"/>
      <c r="AR321" s="1365">
        <f>SUBTOTAL(9,AR318:AV320)</f>
        <v>0</v>
      </c>
      <c r="AS321" s="1362"/>
      <c r="AT321" s="1362"/>
      <c r="AU321" s="1362"/>
      <c r="AV321" s="1362"/>
      <c r="AW321" s="1366">
        <v>0</v>
      </c>
      <c r="AX321" s="1366"/>
      <c r="AY321" s="1366"/>
      <c r="AZ321" s="1366"/>
      <c r="BA321" s="1362">
        <f>SUBTOTAL(9,BA318:BE320)</f>
        <v>0</v>
      </c>
      <c r="BB321" s="1362"/>
      <c r="BC321" s="1362"/>
      <c r="BD321" s="1362"/>
      <c r="BE321" s="1362"/>
      <c r="BF321" s="1365">
        <f>SUBTOTAL(9,BF318:BJ320)</f>
        <v>0</v>
      </c>
      <c r="BG321" s="1362"/>
      <c r="BH321" s="1362"/>
      <c r="BI321" s="1362"/>
      <c r="BJ321" s="1362"/>
      <c r="BK321" s="1366">
        <v>0</v>
      </c>
      <c r="BL321" s="1366"/>
      <c r="BM321" s="1366"/>
      <c r="BN321" s="1366"/>
      <c r="BO321" s="1362">
        <f>SUBTOTAL(9,BO318:BS320)</f>
        <v>0</v>
      </c>
      <c r="BP321" s="1362"/>
      <c r="BQ321" s="1362"/>
      <c r="BR321" s="1362"/>
      <c r="BS321" s="1362"/>
      <c r="BT321" s="514"/>
    </row>
    <row r="322" spans="1:35" ht="15">
      <c r="A322" s="50">
        <v>21</v>
      </c>
      <c r="B322" s="50" t="s">
        <v>1254</v>
      </c>
      <c r="C322" s="142" t="s">
        <v>530</v>
      </c>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row>
    <row r="323" spans="1:35" ht="15" hidden="1">
      <c r="A323" s="50"/>
      <c r="B323" s="50"/>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row>
    <row r="324" spans="1:35" ht="15" hidden="1">
      <c r="A324" s="50"/>
      <c r="B324" s="50"/>
      <c r="C324" s="142" t="s">
        <v>531</v>
      </c>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row>
    <row r="325" spans="1:35" ht="15" hidden="1">
      <c r="A325" s="50"/>
      <c r="B325" s="50"/>
      <c r="C325" s="582"/>
      <c r="D325" s="582"/>
      <c r="E325" s="582"/>
      <c r="F325" s="582"/>
      <c r="G325" s="582"/>
      <c r="H325" s="582"/>
      <c r="I325" s="582"/>
      <c r="J325" s="582"/>
      <c r="K325" s="582"/>
      <c r="L325" s="582"/>
      <c r="M325" s="582"/>
      <c r="N325" s="582"/>
      <c r="O325" s="582"/>
      <c r="P325" s="582"/>
      <c r="Q325" s="582"/>
      <c r="R325" s="582"/>
      <c r="S325" s="582"/>
      <c r="T325" s="582"/>
      <c r="U325" s="582"/>
      <c r="V325" s="582"/>
      <c r="W325" s="1278" t="str">
        <f>'Danh mục'!$B$17</f>
        <v>Số cuối kỳ</v>
      </c>
      <c r="X325" s="1278"/>
      <c r="Y325" s="1278"/>
      <c r="Z325" s="1278"/>
      <c r="AA325" s="1278"/>
      <c r="AB325" s="1278"/>
      <c r="AC325" s="228"/>
      <c r="AD325" s="1228" t="str">
        <f>'Danh mục'!$B$19</f>
        <v>Số đầu năm</v>
      </c>
      <c r="AE325" s="1228"/>
      <c r="AF325" s="1228"/>
      <c r="AG325" s="1228"/>
      <c r="AH325" s="1228"/>
      <c r="AI325" s="1228"/>
    </row>
    <row r="326" spans="1:35" ht="15" hidden="1">
      <c r="A326" s="50"/>
      <c r="B326" s="50"/>
      <c r="C326" s="582"/>
      <c r="D326" s="582"/>
      <c r="E326" s="582"/>
      <c r="F326" s="582"/>
      <c r="G326" s="582"/>
      <c r="H326" s="582"/>
      <c r="I326" s="582"/>
      <c r="J326" s="582"/>
      <c r="K326" s="582"/>
      <c r="L326" s="582"/>
      <c r="M326" s="582"/>
      <c r="N326" s="582"/>
      <c r="O326" s="582"/>
      <c r="P326" s="582"/>
      <c r="Q326" s="582"/>
      <c r="R326" s="582"/>
      <c r="S326" s="582"/>
      <c r="T326" s="582"/>
      <c r="U326" s="582"/>
      <c r="V326" s="582"/>
      <c r="W326" s="595"/>
      <c r="X326" s="595"/>
      <c r="Y326" s="595"/>
      <c r="Z326" s="595"/>
      <c r="AA326" s="595"/>
      <c r="AB326" s="587" t="s">
        <v>1213</v>
      </c>
      <c r="AC326" s="587"/>
      <c r="AD326" s="596"/>
      <c r="AE326" s="586"/>
      <c r="AF326" s="586"/>
      <c r="AG326" s="586"/>
      <c r="AH326" s="586"/>
      <c r="AI326" s="587" t="s">
        <v>1213</v>
      </c>
    </row>
    <row r="327" spans="1:35" ht="15" hidden="1">
      <c r="A327" s="50"/>
      <c r="B327" s="50"/>
      <c r="C327" s="582"/>
      <c r="D327" s="1224" t="s">
        <v>532</v>
      </c>
      <c r="E327" s="1224"/>
      <c r="F327" s="1224"/>
      <c r="G327" s="1224"/>
      <c r="H327" s="1224"/>
      <c r="I327" s="1224"/>
      <c r="J327" s="1224"/>
      <c r="K327" s="1224"/>
      <c r="L327" s="1224"/>
      <c r="M327" s="1224"/>
      <c r="N327" s="1224"/>
      <c r="O327" s="1224"/>
      <c r="P327" s="1224"/>
      <c r="Q327" s="1224"/>
      <c r="R327" s="1224"/>
      <c r="S327" s="1224"/>
      <c r="T327" s="1224"/>
      <c r="U327" s="1224"/>
      <c r="V327" s="582"/>
      <c r="W327" s="1233"/>
      <c r="X327" s="1233"/>
      <c r="Y327" s="1233"/>
      <c r="Z327" s="1233"/>
      <c r="AA327" s="1233"/>
      <c r="AB327" s="1233"/>
      <c r="AC327" s="603"/>
      <c r="AD327" s="1233"/>
      <c r="AE327" s="1233"/>
      <c r="AF327" s="1233"/>
      <c r="AG327" s="1233"/>
      <c r="AH327" s="1233"/>
      <c r="AI327" s="1233"/>
    </row>
    <row r="328" spans="1:35" ht="15" hidden="1">
      <c r="A328" s="50"/>
      <c r="B328" s="50"/>
      <c r="C328" s="582"/>
      <c r="D328" s="1224" t="s">
        <v>533</v>
      </c>
      <c r="E328" s="1224"/>
      <c r="F328" s="1224"/>
      <c r="G328" s="1224"/>
      <c r="H328" s="1224"/>
      <c r="I328" s="1224"/>
      <c r="J328" s="1224"/>
      <c r="K328" s="1224"/>
      <c r="L328" s="1224"/>
      <c r="M328" s="1224"/>
      <c r="N328" s="1224"/>
      <c r="O328" s="1224"/>
      <c r="P328" s="1224"/>
      <c r="Q328" s="1224"/>
      <c r="R328" s="1224"/>
      <c r="S328" s="1224"/>
      <c r="T328" s="1224"/>
      <c r="U328" s="1224"/>
      <c r="V328" s="582"/>
      <c r="W328" s="1233"/>
      <c r="X328" s="1233"/>
      <c r="Y328" s="1233"/>
      <c r="Z328" s="1233"/>
      <c r="AA328" s="1233"/>
      <c r="AB328" s="1233"/>
      <c r="AC328" s="603"/>
      <c r="AD328" s="1233"/>
      <c r="AE328" s="1233"/>
      <c r="AF328" s="1233"/>
      <c r="AG328" s="1233"/>
      <c r="AH328" s="1233"/>
      <c r="AI328" s="1233"/>
    </row>
    <row r="329" spans="1:35" ht="15" hidden="1">
      <c r="A329" s="50"/>
      <c r="B329" s="50"/>
      <c r="C329" s="582"/>
      <c r="D329" s="1224" t="s">
        <v>534</v>
      </c>
      <c r="E329" s="1224"/>
      <c r="F329" s="1224"/>
      <c r="G329" s="1224"/>
      <c r="H329" s="1224"/>
      <c r="I329" s="1224"/>
      <c r="J329" s="1224"/>
      <c r="K329" s="1224"/>
      <c r="L329" s="1224"/>
      <c r="M329" s="1224"/>
      <c r="N329" s="1224"/>
      <c r="O329" s="1224"/>
      <c r="P329" s="1224"/>
      <c r="Q329" s="1224"/>
      <c r="R329" s="1224"/>
      <c r="S329" s="1224"/>
      <c r="T329" s="1224"/>
      <c r="U329" s="1224"/>
      <c r="V329" s="582"/>
      <c r="W329" s="1233"/>
      <c r="X329" s="1233"/>
      <c r="Y329" s="1233"/>
      <c r="Z329" s="1233"/>
      <c r="AA329" s="1233"/>
      <c r="AB329" s="1233"/>
      <c r="AC329" s="603"/>
      <c r="AD329" s="1233"/>
      <c r="AE329" s="1233"/>
      <c r="AF329" s="1233"/>
      <c r="AG329" s="1233"/>
      <c r="AH329" s="1233"/>
      <c r="AI329" s="1233"/>
    </row>
    <row r="330" spans="1:35" ht="15" hidden="1">
      <c r="A330" s="50"/>
      <c r="B330" s="50"/>
      <c r="C330" s="582"/>
      <c r="D330" s="1224" t="s">
        <v>535</v>
      </c>
      <c r="E330" s="1224"/>
      <c r="F330" s="1224"/>
      <c r="G330" s="1224"/>
      <c r="H330" s="1224"/>
      <c r="I330" s="1224"/>
      <c r="J330" s="1224"/>
      <c r="K330" s="1224"/>
      <c r="L330" s="1224"/>
      <c r="M330" s="1224"/>
      <c r="N330" s="1224"/>
      <c r="O330" s="1224"/>
      <c r="P330" s="1224"/>
      <c r="Q330" s="1224"/>
      <c r="R330" s="1224"/>
      <c r="S330" s="1224"/>
      <c r="T330" s="1224"/>
      <c r="U330" s="1224"/>
      <c r="V330" s="582"/>
      <c r="W330" s="1233"/>
      <c r="X330" s="1233"/>
      <c r="Y330" s="1233"/>
      <c r="Z330" s="1233"/>
      <c r="AA330" s="1233"/>
      <c r="AB330" s="1233"/>
      <c r="AC330" s="603"/>
      <c r="AD330" s="1233"/>
      <c r="AE330" s="1233"/>
      <c r="AF330" s="1233"/>
      <c r="AG330" s="1233"/>
      <c r="AH330" s="1233"/>
      <c r="AI330" s="1233"/>
    </row>
    <row r="331" spans="1:35" ht="15.75" hidden="1" thickBot="1">
      <c r="A331" s="50"/>
      <c r="B331" s="50"/>
      <c r="C331" s="582"/>
      <c r="D331" s="582"/>
      <c r="E331" s="582"/>
      <c r="F331" s="582"/>
      <c r="G331" s="582"/>
      <c r="H331" s="142" t="s">
        <v>264</v>
      </c>
      <c r="I331" s="582"/>
      <c r="J331" s="582"/>
      <c r="K331" s="582"/>
      <c r="L331" s="582"/>
      <c r="M331" s="582"/>
      <c r="N331" s="582"/>
      <c r="O331" s="582"/>
      <c r="P331" s="582"/>
      <c r="Q331" s="582"/>
      <c r="R331" s="582"/>
      <c r="S331" s="582"/>
      <c r="T331" s="582"/>
      <c r="U331" s="582"/>
      <c r="V331" s="582"/>
      <c r="W331" s="1205">
        <f>SUBTOTAL(9,W327:AB330)</f>
        <v>0</v>
      </c>
      <c r="X331" s="1205"/>
      <c r="Y331" s="1205"/>
      <c r="Z331" s="1205"/>
      <c r="AA331" s="1205"/>
      <c r="AB331" s="1205"/>
      <c r="AC331" s="592"/>
      <c r="AD331" s="1205">
        <f>SUBTOTAL(9,AD327:AI330)</f>
        <v>0</v>
      </c>
      <c r="AE331" s="1205"/>
      <c r="AF331" s="1205"/>
      <c r="AG331" s="1205"/>
      <c r="AH331" s="1205"/>
      <c r="AI331" s="1205"/>
    </row>
    <row r="332" spans="1:35" ht="15.75" hidden="1" thickTop="1">
      <c r="A332" s="50"/>
      <c r="B332" s="50"/>
      <c r="C332" s="582"/>
      <c r="D332" s="582"/>
      <c r="E332" s="582"/>
      <c r="F332" s="582"/>
      <c r="G332" s="582"/>
      <c r="H332" s="582"/>
      <c r="I332" s="582"/>
      <c r="J332" s="582"/>
      <c r="K332" s="582"/>
      <c r="L332" s="582"/>
      <c r="M332" s="582"/>
      <c r="N332" s="582"/>
      <c r="O332" s="582"/>
      <c r="P332" s="582"/>
      <c r="Q332" s="582"/>
      <c r="R332" s="582"/>
      <c r="S332" s="582"/>
      <c r="T332" s="582"/>
      <c r="U332" s="582"/>
      <c r="V332" s="582"/>
      <c r="W332" s="582"/>
      <c r="X332" s="582"/>
      <c r="Y332" s="582"/>
      <c r="Z332" s="582"/>
      <c r="AA332" s="582"/>
      <c r="AB332" s="582"/>
      <c r="AC332" s="582"/>
      <c r="AD332" s="582"/>
      <c r="AE332" s="582"/>
      <c r="AF332" s="582"/>
      <c r="AG332" s="582"/>
      <c r="AH332" s="582"/>
      <c r="AI332" s="582"/>
    </row>
    <row r="333" spans="1:35" ht="15" hidden="1">
      <c r="A333" s="50"/>
      <c r="B333" s="50"/>
      <c r="C333" s="142" t="s">
        <v>536</v>
      </c>
      <c r="D333" s="582"/>
      <c r="E333" s="582"/>
      <c r="F333" s="582"/>
      <c r="G333" s="582"/>
      <c r="H333" s="582"/>
      <c r="I333" s="582"/>
      <c r="J333" s="582"/>
      <c r="K333" s="582"/>
      <c r="L333" s="582"/>
      <c r="M333" s="582"/>
      <c r="N333" s="582"/>
      <c r="O333" s="582"/>
      <c r="P333" s="582"/>
      <c r="Q333" s="582"/>
      <c r="R333" s="582"/>
      <c r="S333" s="582"/>
      <c r="T333" s="582"/>
      <c r="U333" s="582"/>
      <c r="V333" s="582"/>
      <c r="W333" s="582"/>
      <c r="X333" s="582"/>
      <c r="Y333" s="582"/>
      <c r="Z333" s="582"/>
      <c r="AA333" s="582"/>
      <c r="AB333" s="582"/>
      <c r="AC333" s="582"/>
      <c r="AD333" s="582"/>
      <c r="AE333" s="582"/>
      <c r="AF333" s="582"/>
      <c r="AG333" s="582"/>
      <c r="AH333" s="582"/>
      <c r="AI333" s="582"/>
    </row>
    <row r="334" spans="1:35" ht="15" hidden="1">
      <c r="A334" s="50"/>
      <c r="B334" s="50"/>
      <c r="C334" s="582"/>
      <c r="D334" s="582"/>
      <c r="E334" s="582"/>
      <c r="F334" s="582"/>
      <c r="G334" s="582"/>
      <c r="H334" s="582"/>
      <c r="I334" s="582"/>
      <c r="J334" s="582"/>
      <c r="K334" s="582"/>
      <c r="L334" s="582"/>
      <c r="M334" s="582"/>
      <c r="N334" s="582"/>
      <c r="O334" s="582"/>
      <c r="P334" s="582"/>
      <c r="Q334" s="582"/>
      <c r="R334" s="582"/>
      <c r="S334" s="582"/>
      <c r="T334" s="582"/>
      <c r="U334" s="582"/>
      <c r="V334" s="582"/>
      <c r="W334" s="1278" t="str">
        <f>'Danh mục'!$B$17</f>
        <v>Số cuối kỳ</v>
      </c>
      <c r="X334" s="1278"/>
      <c r="Y334" s="1278"/>
      <c r="Z334" s="1278"/>
      <c r="AA334" s="1278"/>
      <c r="AB334" s="1278"/>
      <c r="AC334" s="228"/>
      <c r="AD334" s="1228" t="str">
        <f>'Danh mục'!$B$19</f>
        <v>Số đầu năm</v>
      </c>
      <c r="AE334" s="1228"/>
      <c r="AF334" s="1228"/>
      <c r="AG334" s="1228"/>
      <c r="AH334" s="1228"/>
      <c r="AI334" s="1228"/>
    </row>
    <row r="335" spans="1:35" ht="15" hidden="1">
      <c r="A335" s="50"/>
      <c r="B335" s="50"/>
      <c r="C335" s="582"/>
      <c r="D335" s="582"/>
      <c r="E335" s="582"/>
      <c r="F335" s="582"/>
      <c r="G335" s="582"/>
      <c r="H335" s="582"/>
      <c r="I335" s="582"/>
      <c r="J335" s="582"/>
      <c r="K335" s="582"/>
      <c r="L335" s="582"/>
      <c r="M335" s="582"/>
      <c r="N335" s="582"/>
      <c r="O335" s="582"/>
      <c r="P335" s="582"/>
      <c r="Q335" s="582"/>
      <c r="R335" s="582"/>
      <c r="S335" s="582"/>
      <c r="T335" s="582"/>
      <c r="U335" s="582"/>
      <c r="V335" s="582"/>
      <c r="W335" s="595"/>
      <c r="X335" s="595"/>
      <c r="Y335" s="595"/>
      <c r="Z335" s="595"/>
      <c r="AA335" s="595"/>
      <c r="AB335" s="587" t="s">
        <v>1213</v>
      </c>
      <c r="AC335" s="587"/>
      <c r="AD335" s="596"/>
      <c r="AE335" s="586"/>
      <c r="AF335" s="586"/>
      <c r="AG335" s="586"/>
      <c r="AH335" s="586"/>
      <c r="AI335" s="587" t="s">
        <v>1213</v>
      </c>
    </row>
    <row r="336" spans="1:35" ht="15" hidden="1">
      <c r="A336" s="50"/>
      <c r="B336" s="50"/>
      <c r="C336" s="582"/>
      <c r="D336" s="1224" t="s">
        <v>537</v>
      </c>
      <c r="E336" s="1224"/>
      <c r="F336" s="1224"/>
      <c r="G336" s="1224"/>
      <c r="H336" s="1224"/>
      <c r="I336" s="1224"/>
      <c r="J336" s="1224"/>
      <c r="K336" s="1224"/>
      <c r="L336" s="1224"/>
      <c r="M336" s="1224"/>
      <c r="N336" s="1224"/>
      <c r="O336" s="1224"/>
      <c r="P336" s="1224"/>
      <c r="Q336" s="1224"/>
      <c r="R336" s="1224"/>
      <c r="S336" s="1224"/>
      <c r="T336" s="1224"/>
      <c r="U336" s="1224"/>
      <c r="V336" s="582"/>
      <c r="W336" s="1233"/>
      <c r="X336" s="1233"/>
      <c r="Y336" s="1233"/>
      <c r="Z336" s="1233"/>
      <c r="AA336" s="1233"/>
      <c r="AB336" s="1233"/>
      <c r="AC336" s="603"/>
      <c r="AD336" s="1233"/>
      <c r="AE336" s="1233"/>
      <c r="AF336" s="1233"/>
      <c r="AG336" s="1233"/>
      <c r="AH336" s="1233"/>
      <c r="AI336" s="1233"/>
    </row>
    <row r="337" spans="1:35" ht="15" hidden="1">
      <c r="A337" s="50"/>
      <c r="B337" s="50"/>
      <c r="C337" s="582"/>
      <c r="D337" s="1224" t="s">
        <v>538</v>
      </c>
      <c r="E337" s="1224"/>
      <c r="F337" s="1224"/>
      <c r="G337" s="1224"/>
      <c r="H337" s="1224"/>
      <c r="I337" s="1224"/>
      <c r="J337" s="1224"/>
      <c r="K337" s="1224"/>
      <c r="L337" s="1224"/>
      <c r="M337" s="1224"/>
      <c r="N337" s="1224"/>
      <c r="O337" s="1224"/>
      <c r="P337" s="1224"/>
      <c r="Q337" s="1224"/>
      <c r="R337" s="1224"/>
      <c r="S337" s="1224"/>
      <c r="T337" s="1224"/>
      <c r="U337" s="1224"/>
      <c r="V337" s="582"/>
      <c r="W337" s="1233"/>
      <c r="X337" s="1233"/>
      <c r="Y337" s="1233"/>
      <c r="Z337" s="1233"/>
      <c r="AA337" s="1233"/>
      <c r="AB337" s="1233"/>
      <c r="AC337" s="603"/>
      <c r="AD337" s="1233"/>
      <c r="AE337" s="1233"/>
      <c r="AF337" s="1233"/>
      <c r="AG337" s="1233"/>
      <c r="AH337" s="1233"/>
      <c r="AI337" s="1233"/>
    </row>
    <row r="338" spans="1:35" ht="15.75" hidden="1" thickBot="1">
      <c r="A338" s="50"/>
      <c r="B338" s="50"/>
      <c r="C338" s="582"/>
      <c r="D338" s="582"/>
      <c r="E338" s="582"/>
      <c r="F338" s="582"/>
      <c r="G338" s="582"/>
      <c r="H338" s="142" t="s">
        <v>269</v>
      </c>
      <c r="I338" s="582"/>
      <c r="J338" s="582"/>
      <c r="K338" s="582"/>
      <c r="L338" s="582"/>
      <c r="M338" s="582"/>
      <c r="N338" s="582"/>
      <c r="O338" s="582"/>
      <c r="P338" s="582"/>
      <c r="Q338" s="582"/>
      <c r="R338" s="582"/>
      <c r="S338" s="582"/>
      <c r="T338" s="582"/>
      <c r="U338" s="582"/>
      <c r="V338" s="582"/>
      <c r="W338" s="1205">
        <f>SUBTOTAL(9,W336:AB337)</f>
        <v>0</v>
      </c>
      <c r="X338" s="1205"/>
      <c r="Y338" s="1205"/>
      <c r="Z338" s="1205"/>
      <c r="AA338" s="1205"/>
      <c r="AB338" s="1205"/>
      <c r="AC338" s="592"/>
      <c r="AD338" s="1205">
        <f>SUBTOTAL(9,AD336:AI337)</f>
        <v>0</v>
      </c>
      <c r="AE338" s="1205"/>
      <c r="AF338" s="1205"/>
      <c r="AG338" s="1205"/>
      <c r="AH338" s="1205"/>
      <c r="AI338" s="1205"/>
    </row>
    <row r="339" spans="1:35" ht="15.75" hidden="1" thickTop="1">
      <c r="A339" s="50"/>
      <c r="B339" s="50"/>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row>
    <row r="340" spans="1:35" ht="15" hidden="1">
      <c r="A340" s="50"/>
      <c r="B340" s="50"/>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row>
    <row r="341" spans="1:35" ht="15" hidden="1">
      <c r="A341" s="50"/>
      <c r="B341" s="50"/>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row>
    <row r="342" spans="1:35" ht="15" hidden="1">
      <c r="A342" s="50"/>
      <c r="B342" s="50"/>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row>
    <row r="343" spans="1:35" ht="6.75" customHeight="1">
      <c r="A343" s="50"/>
      <c r="B343" s="50"/>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row>
    <row r="344" spans="1:39" ht="15">
      <c r="A344" s="50">
        <v>22</v>
      </c>
      <c r="B344" s="50" t="s">
        <v>1254</v>
      </c>
      <c r="C344" s="604" t="s">
        <v>299</v>
      </c>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K344" s="461">
        <v>21</v>
      </c>
      <c r="AL344" s="461" t="s">
        <v>1254</v>
      </c>
      <c r="AM344" s="462" t="s">
        <v>289</v>
      </c>
    </row>
    <row r="345" spans="1:35" ht="15">
      <c r="A345" s="50"/>
      <c r="B345" s="50"/>
      <c r="C345" s="142" t="s">
        <v>539</v>
      </c>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row>
    <row r="346" spans="1:35" ht="15">
      <c r="A346" s="50"/>
      <c r="B346" s="50"/>
      <c r="C346" s="14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row>
    <row r="347" spans="1:35" ht="15">
      <c r="A347" s="50"/>
      <c r="B347" s="50"/>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4" t="s">
        <v>1034</v>
      </c>
    </row>
    <row r="348" spans="3:35" ht="42.75" customHeight="1">
      <c r="C348" s="575"/>
      <c r="D348" s="575"/>
      <c r="E348" s="575"/>
      <c r="F348" s="575"/>
      <c r="G348" s="575"/>
      <c r="H348" s="575"/>
      <c r="I348" s="575"/>
      <c r="J348" s="575"/>
      <c r="K348" s="1236" t="s">
        <v>291</v>
      </c>
      <c r="L348" s="1236"/>
      <c r="M348" s="1236"/>
      <c r="N348" s="1236"/>
      <c r="O348" s="1236"/>
      <c r="P348" s="1236" t="s">
        <v>1083</v>
      </c>
      <c r="Q348" s="1236"/>
      <c r="R348" s="1236"/>
      <c r="S348" s="1236"/>
      <c r="T348" s="1236"/>
      <c r="U348" s="1236" t="s">
        <v>1366</v>
      </c>
      <c r="V348" s="1236"/>
      <c r="W348" s="1236"/>
      <c r="X348" s="1236"/>
      <c r="Y348" s="1236"/>
      <c r="Z348" s="1345" t="s">
        <v>290</v>
      </c>
      <c r="AA348" s="1345"/>
      <c r="AB348" s="1345"/>
      <c r="AC348" s="1345"/>
      <c r="AD348" s="1345"/>
      <c r="AE348" s="1345" t="s">
        <v>1367</v>
      </c>
      <c r="AF348" s="1345"/>
      <c r="AG348" s="1345"/>
      <c r="AH348" s="1345"/>
      <c r="AI348" s="1345"/>
    </row>
    <row r="349" spans="3:36" ht="15">
      <c r="C349" s="576" t="s">
        <v>540</v>
      </c>
      <c r="D349" s="577"/>
      <c r="E349" s="577"/>
      <c r="F349" s="577"/>
      <c r="G349" s="577"/>
      <c r="H349" s="577"/>
      <c r="I349" s="577"/>
      <c r="J349" s="577"/>
      <c r="K349" s="1281">
        <v>28750000000</v>
      </c>
      <c r="L349" s="1281"/>
      <c r="M349" s="1281"/>
      <c r="N349" s="1281"/>
      <c r="O349" s="1281"/>
      <c r="P349" s="1281">
        <v>50000000</v>
      </c>
      <c r="Q349" s="1281"/>
      <c r="R349" s="1281"/>
      <c r="S349" s="1281"/>
      <c r="T349" s="1281"/>
      <c r="U349" s="1281">
        <v>50000000</v>
      </c>
      <c r="V349" s="1281"/>
      <c r="W349" s="1281"/>
      <c r="X349" s="1281"/>
      <c r="Y349" s="1281"/>
      <c r="Z349" s="1314">
        <v>672174816</v>
      </c>
      <c r="AA349" s="1314"/>
      <c r="AB349" s="1314"/>
      <c r="AC349" s="1314"/>
      <c r="AD349" s="1314"/>
      <c r="AE349" s="1314">
        <f aca="true" t="shared" si="0" ref="AE349:AE356">SUM(K349:AD349)</f>
        <v>29522174816</v>
      </c>
      <c r="AF349" s="1314"/>
      <c r="AG349" s="1314"/>
      <c r="AH349" s="1314"/>
      <c r="AI349" s="1314"/>
      <c r="AJ349" s="828"/>
    </row>
    <row r="350" spans="3:35" ht="15">
      <c r="C350" s="578" t="s">
        <v>541</v>
      </c>
      <c r="D350" s="575"/>
      <c r="E350" s="575"/>
      <c r="F350" s="575"/>
      <c r="G350" s="575"/>
      <c r="H350" s="575"/>
      <c r="I350" s="575"/>
      <c r="J350" s="575"/>
      <c r="K350" s="1280">
        <v>0</v>
      </c>
      <c r="L350" s="1280"/>
      <c r="M350" s="1280"/>
      <c r="N350" s="1280"/>
      <c r="O350" s="1280"/>
      <c r="P350" s="1280">
        <v>0</v>
      </c>
      <c r="Q350" s="1280"/>
      <c r="R350" s="1280"/>
      <c r="S350" s="1280"/>
      <c r="T350" s="1280"/>
      <c r="U350" s="1280">
        <v>0</v>
      </c>
      <c r="V350" s="1280"/>
      <c r="W350" s="1280"/>
      <c r="X350" s="1280"/>
      <c r="Y350" s="1280"/>
      <c r="Z350" s="1280"/>
      <c r="AA350" s="1280"/>
      <c r="AB350" s="1280"/>
      <c r="AC350" s="1280"/>
      <c r="AD350" s="1280"/>
      <c r="AE350" s="1258">
        <f t="shared" si="0"/>
        <v>0</v>
      </c>
      <c r="AF350" s="1258"/>
      <c r="AG350" s="1258"/>
      <c r="AH350" s="1258"/>
      <c r="AI350" s="1258"/>
    </row>
    <row r="351" spans="3:35" ht="15">
      <c r="C351" s="578" t="s">
        <v>542</v>
      </c>
      <c r="D351" s="575"/>
      <c r="E351" s="575"/>
      <c r="F351" s="575"/>
      <c r="G351" s="575"/>
      <c r="H351" s="575"/>
      <c r="I351" s="575"/>
      <c r="J351" s="575"/>
      <c r="K351" s="1280"/>
      <c r="L351" s="1280"/>
      <c r="M351" s="1280"/>
      <c r="N351" s="1280"/>
      <c r="O351" s="1280"/>
      <c r="P351" s="1280"/>
      <c r="Q351" s="1280"/>
      <c r="R351" s="1280"/>
      <c r="S351" s="1280"/>
      <c r="T351" s="1280"/>
      <c r="U351" s="1280"/>
      <c r="V351" s="1280"/>
      <c r="W351" s="1280"/>
      <c r="X351" s="1280"/>
      <c r="Y351" s="1280"/>
      <c r="Z351" s="1280">
        <v>148839951</v>
      </c>
      <c r="AA351" s="1280"/>
      <c r="AB351" s="1280"/>
      <c r="AC351" s="1280"/>
      <c r="AD351" s="1280"/>
      <c r="AE351" s="1258">
        <f t="shared" si="0"/>
        <v>148839951</v>
      </c>
      <c r="AF351" s="1258"/>
      <c r="AG351" s="1258"/>
      <c r="AH351" s="1258"/>
      <c r="AI351" s="1258"/>
    </row>
    <row r="352" spans="3:35" ht="15" hidden="1">
      <c r="C352" s="578" t="s">
        <v>1270</v>
      </c>
      <c r="D352" s="575"/>
      <c r="E352" s="575"/>
      <c r="F352" s="575"/>
      <c r="G352" s="575"/>
      <c r="H352" s="575"/>
      <c r="I352" s="575"/>
      <c r="J352" s="575"/>
      <c r="K352" s="1280"/>
      <c r="L352" s="1280"/>
      <c r="M352" s="1280"/>
      <c r="N352" s="1280"/>
      <c r="O352" s="1280"/>
      <c r="P352" s="1401">
        <v>0</v>
      </c>
      <c r="Q352" s="1401"/>
      <c r="R352" s="1401"/>
      <c r="S352" s="1401"/>
      <c r="T352" s="1401"/>
      <c r="U352" s="1280">
        <v>0</v>
      </c>
      <c r="V352" s="1280"/>
      <c r="W352" s="1280"/>
      <c r="X352" s="1280"/>
      <c r="Y352" s="1280"/>
      <c r="Z352" s="1258"/>
      <c r="AA352" s="1258"/>
      <c r="AB352" s="1258"/>
      <c r="AC352" s="1258"/>
      <c r="AD352" s="1258"/>
      <c r="AE352" s="1258">
        <f t="shared" si="0"/>
        <v>0</v>
      </c>
      <c r="AF352" s="1258"/>
      <c r="AG352" s="1258"/>
      <c r="AH352" s="1258"/>
      <c r="AI352" s="1258"/>
    </row>
    <row r="353" spans="3:35" ht="15" hidden="1">
      <c r="C353" s="578" t="s">
        <v>1368</v>
      </c>
      <c r="D353" s="575"/>
      <c r="E353" s="575"/>
      <c r="F353" s="575"/>
      <c r="G353" s="575"/>
      <c r="H353" s="575"/>
      <c r="I353" s="575"/>
      <c r="J353" s="575"/>
      <c r="K353" s="1280"/>
      <c r="L353" s="1280"/>
      <c r="M353" s="1280"/>
      <c r="N353" s="1280"/>
      <c r="O353" s="1280"/>
      <c r="P353" s="1280"/>
      <c r="Q353" s="1280"/>
      <c r="R353" s="1280"/>
      <c r="S353" s="1280"/>
      <c r="T353" s="1280"/>
      <c r="U353" s="1280"/>
      <c r="V353" s="1280"/>
      <c r="W353" s="1280"/>
      <c r="X353" s="1280"/>
      <c r="Y353" s="1280"/>
      <c r="Z353" s="1280">
        <v>0</v>
      </c>
      <c r="AA353" s="1280"/>
      <c r="AB353" s="1280"/>
      <c r="AC353" s="1280"/>
      <c r="AD353" s="1280"/>
      <c r="AE353" s="1258">
        <f t="shared" si="0"/>
        <v>0</v>
      </c>
      <c r="AF353" s="1258"/>
      <c r="AG353" s="1258"/>
      <c r="AH353" s="1258"/>
      <c r="AI353" s="1258"/>
    </row>
    <row r="354" spans="3:35" ht="15" hidden="1">
      <c r="C354" s="578" t="s">
        <v>1369</v>
      </c>
      <c r="D354" s="575"/>
      <c r="E354" s="575"/>
      <c r="F354" s="575"/>
      <c r="G354" s="575"/>
      <c r="H354" s="575"/>
      <c r="I354" s="575"/>
      <c r="J354" s="575"/>
      <c r="K354" s="1280"/>
      <c r="L354" s="1280"/>
      <c r="M354" s="1280"/>
      <c r="N354" s="1280"/>
      <c r="O354" s="1280"/>
      <c r="P354" s="1280"/>
      <c r="Q354" s="1280"/>
      <c r="R354" s="1280"/>
      <c r="S354" s="1280"/>
      <c r="T354" s="1280"/>
      <c r="U354" s="1280"/>
      <c r="V354" s="1280"/>
      <c r="W354" s="1280"/>
      <c r="X354" s="1280"/>
      <c r="Y354" s="1280"/>
      <c r="Z354" s="1258">
        <v>0</v>
      </c>
      <c r="AA354" s="1258"/>
      <c r="AB354" s="1258"/>
      <c r="AC354" s="1258"/>
      <c r="AD354" s="1258"/>
      <c r="AE354" s="1258">
        <f t="shared" si="0"/>
        <v>0</v>
      </c>
      <c r="AF354" s="1258"/>
      <c r="AG354" s="1258"/>
      <c r="AH354" s="1258"/>
      <c r="AI354" s="1258"/>
    </row>
    <row r="355" spans="3:35" ht="15">
      <c r="C355" s="578" t="s">
        <v>1337</v>
      </c>
      <c r="D355" s="575"/>
      <c r="E355" s="575"/>
      <c r="F355" s="575"/>
      <c r="G355" s="575"/>
      <c r="H355" s="575"/>
      <c r="I355" s="575"/>
      <c r="J355" s="575"/>
      <c r="K355" s="1280"/>
      <c r="L355" s="1280"/>
      <c r="M355" s="1280"/>
      <c r="N355" s="1280"/>
      <c r="O355" s="1280"/>
      <c r="P355" s="1280"/>
      <c r="Q355" s="1280"/>
      <c r="R355" s="1280"/>
      <c r="S355" s="1280"/>
      <c r="T355" s="1280"/>
      <c r="U355" s="1280"/>
      <c r="V355" s="1280"/>
      <c r="W355" s="1280"/>
      <c r="X355" s="1280"/>
      <c r="Y355" s="1280"/>
      <c r="Z355" s="1280">
        <v>82127094</v>
      </c>
      <c r="AA355" s="1280"/>
      <c r="AB355" s="1280"/>
      <c r="AC355" s="1280"/>
      <c r="AD355" s="1280"/>
      <c r="AE355" s="1258">
        <f t="shared" si="0"/>
        <v>82127094</v>
      </c>
      <c r="AF355" s="1258"/>
      <c r="AG355" s="1258"/>
      <c r="AH355" s="1258"/>
      <c r="AI355" s="1258"/>
    </row>
    <row r="356" spans="3:35" ht="15">
      <c r="C356" s="579" t="s">
        <v>19</v>
      </c>
      <c r="D356" s="575"/>
      <c r="E356" s="575"/>
      <c r="F356" s="575"/>
      <c r="G356" s="575"/>
      <c r="H356" s="575"/>
      <c r="I356" s="575"/>
      <c r="J356" s="575"/>
      <c r="K356" s="1281">
        <f>K349+K350+K351+K352-K353-K354-K355</f>
        <v>28750000000</v>
      </c>
      <c r="L356" s="1281"/>
      <c r="M356" s="1281"/>
      <c r="N356" s="1281"/>
      <c r="O356" s="1281"/>
      <c r="P356" s="1281">
        <f>P349+P350+P351+P352-P353-P354-P355</f>
        <v>50000000</v>
      </c>
      <c r="Q356" s="1281"/>
      <c r="R356" s="1281"/>
      <c r="S356" s="1281"/>
      <c r="T356" s="1281"/>
      <c r="U356" s="1281">
        <f>U349+U350+U351+U352-U353-U354-U355</f>
        <v>50000000</v>
      </c>
      <c r="V356" s="1281"/>
      <c r="W356" s="1281"/>
      <c r="X356" s="1281"/>
      <c r="Y356" s="1281"/>
      <c r="Z356" s="1281">
        <f>Z349+Z351-Z353-Z354-Z355</f>
        <v>738887673</v>
      </c>
      <c r="AA356" s="1281"/>
      <c r="AB356" s="1281"/>
      <c r="AC356" s="1281"/>
      <c r="AD356" s="1281"/>
      <c r="AE356" s="1314">
        <f t="shared" si="0"/>
        <v>29588887673</v>
      </c>
      <c r="AF356" s="1314"/>
      <c r="AG356" s="1314"/>
      <c r="AH356" s="1314"/>
      <c r="AI356" s="1314"/>
    </row>
    <row r="357" spans="3:35" ht="15">
      <c r="C357" s="580" t="s">
        <v>1459</v>
      </c>
      <c r="D357" s="575"/>
      <c r="E357" s="575"/>
      <c r="F357" s="575"/>
      <c r="G357" s="575"/>
      <c r="H357" s="575"/>
      <c r="I357" s="575"/>
      <c r="J357" s="575"/>
      <c r="K357" s="1280">
        <v>0</v>
      </c>
      <c r="L357" s="1280"/>
      <c r="M357" s="1280"/>
      <c r="N357" s="1280"/>
      <c r="O357" s="1280"/>
      <c r="P357" s="1280">
        <v>0</v>
      </c>
      <c r="Q357" s="1280"/>
      <c r="R357" s="1280"/>
      <c r="S357" s="1280"/>
      <c r="T357" s="1280"/>
      <c r="U357" s="1280">
        <v>0</v>
      </c>
      <c r="V357" s="1280"/>
      <c r="W357" s="1280"/>
      <c r="X357" s="1280"/>
      <c r="Y357" s="1280"/>
      <c r="Z357" s="1258"/>
      <c r="AA357" s="1258"/>
      <c r="AB357" s="1258"/>
      <c r="AC357" s="1258"/>
      <c r="AD357" s="1258"/>
      <c r="AE357" s="1258"/>
      <c r="AF357" s="1258"/>
      <c r="AG357" s="1258"/>
      <c r="AH357" s="1258"/>
      <c r="AI357" s="1258"/>
    </row>
    <row r="358" spans="3:35" ht="15">
      <c r="C358" s="578" t="s">
        <v>1460</v>
      </c>
      <c r="D358" s="575"/>
      <c r="E358" s="575"/>
      <c r="F358" s="575"/>
      <c r="G358" s="575"/>
      <c r="H358" s="575"/>
      <c r="I358" s="575"/>
      <c r="J358" s="575"/>
      <c r="K358" s="1280"/>
      <c r="L358" s="1280"/>
      <c r="M358" s="1280"/>
      <c r="N358" s="1280"/>
      <c r="O358" s="1280"/>
      <c r="P358" s="1280"/>
      <c r="Q358" s="1280"/>
      <c r="R358" s="1280"/>
      <c r="S358" s="1280"/>
      <c r="T358" s="1280"/>
      <c r="U358" s="1280"/>
      <c r="V358" s="1280"/>
      <c r="W358" s="1280"/>
      <c r="X358" s="1280"/>
      <c r="Y358" s="1280"/>
      <c r="Z358" s="1258">
        <f>'Tổng hợp'!F249</f>
        <v>190849571</v>
      </c>
      <c r="AA358" s="1258"/>
      <c r="AB358" s="1258"/>
      <c r="AC358" s="1258"/>
      <c r="AD358" s="1258"/>
      <c r="AE358" s="1258">
        <f>SUM(K358:AD358)</f>
        <v>190849571</v>
      </c>
      <c r="AF358" s="1258"/>
      <c r="AG358" s="1258"/>
      <c r="AH358" s="1258"/>
      <c r="AI358" s="1258"/>
    </row>
    <row r="359" spans="3:35" ht="15" hidden="1">
      <c r="C359" s="578" t="s">
        <v>1270</v>
      </c>
      <c r="D359" s="575"/>
      <c r="E359" s="575"/>
      <c r="F359" s="575"/>
      <c r="G359" s="575"/>
      <c r="H359" s="575"/>
      <c r="I359" s="575"/>
      <c r="J359" s="575"/>
      <c r="K359" s="1280"/>
      <c r="L359" s="1280"/>
      <c r="M359" s="1280"/>
      <c r="N359" s="1280"/>
      <c r="O359" s="1280"/>
      <c r="P359" s="1280"/>
      <c r="Q359" s="1280"/>
      <c r="R359" s="1280"/>
      <c r="S359" s="1280"/>
      <c r="T359" s="1280"/>
      <c r="U359" s="1280"/>
      <c r="V359" s="1280"/>
      <c r="W359" s="1280"/>
      <c r="X359" s="1280"/>
      <c r="Y359" s="1280"/>
      <c r="Z359" s="1280"/>
      <c r="AA359" s="1280"/>
      <c r="AB359" s="1280"/>
      <c r="AC359" s="1280"/>
      <c r="AD359" s="1280"/>
      <c r="AE359" s="1280"/>
      <c r="AF359" s="1280"/>
      <c r="AG359" s="1280"/>
      <c r="AH359" s="1280"/>
      <c r="AI359" s="1280"/>
    </row>
    <row r="360" spans="3:25" ht="15" hidden="1">
      <c r="C360" s="578" t="s">
        <v>1372</v>
      </c>
      <c r="D360" s="575"/>
      <c r="E360" s="575"/>
      <c r="F360" s="575"/>
      <c r="G360" s="575"/>
      <c r="H360" s="575"/>
      <c r="I360" s="575"/>
      <c r="J360" s="575"/>
      <c r="K360" s="1312"/>
      <c r="L360" s="1312"/>
      <c r="M360" s="1312"/>
      <c r="N360" s="1312"/>
      <c r="O360" s="1312"/>
      <c r="P360" s="1280"/>
      <c r="Q360" s="1280"/>
      <c r="R360" s="1280"/>
      <c r="S360" s="1280"/>
      <c r="T360" s="1280"/>
      <c r="U360" s="1312"/>
      <c r="V360" s="1312"/>
      <c r="W360" s="1312"/>
      <c r="X360" s="1312"/>
      <c r="Y360" s="1312"/>
    </row>
    <row r="361" spans="3:35" ht="15" hidden="1">
      <c r="C361" s="578" t="s">
        <v>1373</v>
      </c>
      <c r="D361" s="575"/>
      <c r="E361" s="575"/>
      <c r="F361" s="575"/>
      <c r="G361" s="575"/>
      <c r="H361" s="575"/>
      <c r="I361" s="575"/>
      <c r="J361" s="575"/>
      <c r="K361" s="1312"/>
      <c r="L361" s="1312"/>
      <c r="M361" s="1312"/>
      <c r="N361" s="1312"/>
      <c r="O361" s="1312"/>
      <c r="P361" s="1312"/>
      <c r="Q361" s="1312"/>
      <c r="R361" s="1312"/>
      <c r="S361" s="1312"/>
      <c r="T361" s="1312"/>
      <c r="U361" s="1312"/>
      <c r="V361" s="1312"/>
      <c r="W361" s="1312"/>
      <c r="X361" s="1312"/>
      <c r="Y361" s="1312"/>
      <c r="Z361" s="1313"/>
      <c r="AA361" s="1313"/>
      <c r="AB361" s="1313"/>
      <c r="AC361" s="1313"/>
      <c r="AD361" s="1313"/>
      <c r="AE361" s="1313"/>
      <c r="AF361" s="1313"/>
      <c r="AG361" s="1313"/>
      <c r="AH361" s="1313"/>
      <c r="AI361" s="1313"/>
    </row>
    <row r="362" spans="3:35" ht="15">
      <c r="C362" s="578" t="s">
        <v>1370</v>
      </c>
      <c r="D362" s="575"/>
      <c r="E362" s="575"/>
      <c r="F362" s="575"/>
      <c r="G362" s="575"/>
      <c r="H362" s="575"/>
      <c r="I362" s="575"/>
      <c r="J362" s="575"/>
      <c r="K362" s="1280"/>
      <c r="L362" s="1280"/>
      <c r="M362" s="1280"/>
      <c r="N362" s="1280"/>
      <c r="O362" s="1280"/>
      <c r="P362" s="1280"/>
      <c r="Q362" s="1280"/>
      <c r="R362" s="1280"/>
      <c r="S362" s="1280"/>
      <c r="T362" s="1280"/>
      <c r="U362" s="1280"/>
      <c r="V362" s="1280"/>
      <c r="W362" s="1280"/>
      <c r="X362" s="1280"/>
      <c r="Y362" s="1280"/>
      <c r="Z362" s="1280">
        <v>20053548</v>
      </c>
      <c r="AA362" s="1280"/>
      <c r="AB362" s="1280"/>
      <c r="AC362" s="1280"/>
      <c r="AD362" s="1280"/>
      <c r="AE362" s="1258">
        <f>SUM(K362:AD362)</f>
        <v>20053548</v>
      </c>
      <c r="AF362" s="1258"/>
      <c r="AG362" s="1258"/>
      <c r="AH362" s="1258"/>
      <c r="AI362" s="1258"/>
    </row>
    <row r="363" spans="3:73" ht="15.75" thickBot="1">
      <c r="C363" s="579" t="s">
        <v>1456</v>
      </c>
      <c r="D363" s="575"/>
      <c r="E363" s="575"/>
      <c r="F363" s="575"/>
      <c r="G363" s="575"/>
      <c r="H363" s="575"/>
      <c r="I363" s="575"/>
      <c r="J363" s="575"/>
      <c r="K363" s="1310">
        <f>K356+K357+K358+K359-K360-K361-K362</f>
        <v>28750000000</v>
      </c>
      <c r="L363" s="1310"/>
      <c r="M363" s="1310"/>
      <c r="N363" s="1310"/>
      <c r="O363" s="1310"/>
      <c r="P363" s="1310">
        <f>P356+P357+P358+P359-P360-P361-P362</f>
        <v>50000000</v>
      </c>
      <c r="Q363" s="1310"/>
      <c r="R363" s="1310"/>
      <c r="S363" s="1310"/>
      <c r="T363" s="1310"/>
      <c r="U363" s="1310">
        <f>U356+U357+U358+U359-U360-U361-U362</f>
        <v>50000000</v>
      </c>
      <c r="V363" s="1310"/>
      <c r="W363" s="1310"/>
      <c r="X363" s="1310"/>
      <c r="Y363" s="1310"/>
      <c r="Z363" s="1310">
        <f>Z356+Z357+Z358+Z359-Z360-Z361-Z362</f>
        <v>909683696</v>
      </c>
      <c r="AA363" s="1310"/>
      <c r="AB363" s="1310"/>
      <c r="AC363" s="1310"/>
      <c r="AD363" s="1310"/>
      <c r="AE363" s="1311">
        <f>SUM(K363:AD363)</f>
        <v>29759683696</v>
      </c>
      <c r="AF363" s="1311"/>
      <c r="AG363" s="1311"/>
      <c r="AH363" s="1311"/>
      <c r="AI363" s="1311"/>
      <c r="BU363" s="465" t="s">
        <v>1357</v>
      </c>
    </row>
    <row r="364" ht="6.75" customHeight="1" thickTop="1"/>
    <row r="365" spans="1:35" ht="15">
      <c r="A365" s="50"/>
      <c r="B365" s="50"/>
      <c r="C365" s="142" t="s">
        <v>300</v>
      </c>
      <c r="D365" s="582"/>
      <c r="E365" s="582"/>
      <c r="F365" s="582"/>
      <c r="G365" s="582"/>
      <c r="H365" s="582"/>
      <c r="I365" s="582"/>
      <c r="J365" s="582"/>
      <c r="K365" s="582"/>
      <c r="L365" s="582"/>
      <c r="M365" s="582"/>
      <c r="N365" s="582"/>
      <c r="O365" s="582"/>
      <c r="P365" s="582"/>
      <c r="Q365" s="582"/>
      <c r="R365" s="582"/>
      <c r="S365" s="582"/>
      <c r="T365" s="582"/>
      <c r="U365" s="582"/>
      <c r="V365" s="582"/>
      <c r="W365" s="582"/>
      <c r="X365" s="582"/>
      <c r="Y365" s="582"/>
      <c r="Z365" s="582"/>
      <c r="AA365" s="582"/>
      <c r="AB365" s="582"/>
      <c r="AC365" s="582"/>
      <c r="AD365" s="582"/>
      <c r="AE365" s="582"/>
      <c r="AF365" s="582"/>
      <c r="AG365" s="582"/>
      <c r="AH365" s="582"/>
      <c r="AI365" s="582"/>
    </row>
    <row r="366" spans="1:35" ht="7.5" customHeight="1">
      <c r="A366" s="50"/>
      <c r="B366" s="50"/>
      <c r="C366" s="567"/>
      <c r="D366" s="567"/>
      <c r="E366" s="567"/>
      <c r="F366" s="567"/>
      <c r="G366" s="567"/>
      <c r="H366" s="567"/>
      <c r="I366" s="567"/>
      <c r="J366" s="567"/>
      <c r="K366" s="567"/>
      <c r="L366" s="567"/>
      <c r="M366" s="567"/>
      <c r="N366" s="567"/>
      <c r="O366" s="567"/>
      <c r="P366" s="567"/>
      <c r="Q366" s="567"/>
      <c r="R366" s="567"/>
      <c r="S366" s="567"/>
      <c r="T366" s="567"/>
      <c r="U366" s="567"/>
      <c r="V366" s="567"/>
      <c r="W366" s="613"/>
      <c r="X366" s="613"/>
      <c r="Y366" s="613"/>
      <c r="Z366" s="613"/>
      <c r="AA366" s="613"/>
      <c r="AB366" s="613"/>
      <c r="AC366" s="228"/>
      <c r="AD366" s="614"/>
      <c r="AE366" s="613"/>
      <c r="AF366" s="613"/>
      <c r="AG366" s="613"/>
      <c r="AH366" s="613"/>
      <c r="AI366" s="613"/>
    </row>
    <row r="367" spans="1:36" ht="15">
      <c r="A367" s="50"/>
      <c r="B367" s="50"/>
      <c r="C367" s="567"/>
      <c r="D367" s="567"/>
      <c r="E367" s="567"/>
      <c r="F367" s="567"/>
      <c r="G367" s="567"/>
      <c r="H367" s="567"/>
      <c r="I367" s="567"/>
      <c r="J367" s="567"/>
      <c r="K367" s="567"/>
      <c r="L367" s="567"/>
      <c r="M367" s="567"/>
      <c r="N367" s="567"/>
      <c r="O367" s="567"/>
      <c r="P367" s="567"/>
      <c r="Q367" s="567"/>
      <c r="R367" s="567"/>
      <c r="S367" s="1210" t="str">
        <f>'Danh mục'!B17</f>
        <v>Số cuối kỳ</v>
      </c>
      <c r="T367" s="1210"/>
      <c r="U367" s="1210"/>
      <c r="V367" s="1210"/>
      <c r="W367" s="1210"/>
      <c r="X367" s="1210"/>
      <c r="Y367" s="1385" t="s">
        <v>306</v>
      </c>
      <c r="Z367" s="1385"/>
      <c r="AA367" s="595"/>
      <c r="AB367" s="1210" t="str">
        <f>'Danh mục'!B19</f>
        <v>Số đầu năm</v>
      </c>
      <c r="AC367" s="1210"/>
      <c r="AD367" s="1210"/>
      <c r="AE367" s="1210"/>
      <c r="AF367" s="1210"/>
      <c r="AG367" s="1210"/>
      <c r="AH367" s="1385" t="s">
        <v>306</v>
      </c>
      <c r="AI367" s="1385"/>
      <c r="AJ367" s="485"/>
    </row>
    <row r="368" spans="1:36" ht="15">
      <c r="A368" s="50"/>
      <c r="B368" s="50"/>
      <c r="C368" s="224" t="s">
        <v>301</v>
      </c>
      <c r="D368" s="50"/>
      <c r="E368" s="50"/>
      <c r="F368" s="50"/>
      <c r="G368" s="50"/>
      <c r="H368" s="50"/>
      <c r="I368" s="50"/>
      <c r="J368" s="50"/>
      <c r="K368" s="50"/>
      <c r="L368" s="50"/>
      <c r="M368" s="50"/>
      <c r="N368" s="50"/>
      <c r="O368" s="50"/>
      <c r="P368" s="50"/>
      <c r="Q368" s="50"/>
      <c r="R368" s="1207"/>
      <c r="S368" s="1207"/>
      <c r="T368" s="1207"/>
      <c r="U368" s="1207"/>
      <c r="V368" s="1207"/>
      <c r="W368" s="1207"/>
      <c r="X368" s="1207"/>
      <c r="Y368" s="1235">
        <f>R368/K363</f>
        <v>0</v>
      </c>
      <c r="Z368" s="1235"/>
      <c r="AA368" s="615"/>
      <c r="AB368" s="1245"/>
      <c r="AC368" s="1245"/>
      <c r="AD368" s="1245"/>
      <c r="AE368" s="1245"/>
      <c r="AF368" s="1245"/>
      <c r="AG368" s="1245"/>
      <c r="AH368" s="1229">
        <f>AB368/K363</f>
        <v>0</v>
      </c>
      <c r="AI368" s="1229"/>
      <c r="AJ368" s="485"/>
    </row>
    <row r="369" spans="1:72" ht="15">
      <c r="A369" s="50"/>
      <c r="B369" s="50"/>
      <c r="C369" s="224" t="s">
        <v>303</v>
      </c>
      <c r="D369" s="50"/>
      <c r="E369" s="50"/>
      <c r="F369" s="50"/>
      <c r="G369" s="50"/>
      <c r="H369" s="50"/>
      <c r="I369" s="50"/>
      <c r="J369" s="50"/>
      <c r="K369" s="50"/>
      <c r="L369" s="50"/>
      <c r="M369" s="50"/>
      <c r="N369" s="50"/>
      <c r="O369" s="50"/>
      <c r="P369" s="50"/>
      <c r="Q369" s="50"/>
      <c r="R369" s="1207">
        <f>SUM(R370:X371)</f>
        <v>28750000000</v>
      </c>
      <c r="S369" s="1207"/>
      <c r="T369" s="1207"/>
      <c r="U369" s="1207"/>
      <c r="V369" s="1207"/>
      <c r="W369" s="1207"/>
      <c r="X369" s="1207"/>
      <c r="Y369" s="1235">
        <f>R369/K363</f>
        <v>1</v>
      </c>
      <c r="Z369" s="1235"/>
      <c r="AA369" s="615"/>
      <c r="AB369" s="1245">
        <v>28750000000</v>
      </c>
      <c r="AC369" s="1245"/>
      <c r="AD369" s="1245"/>
      <c r="AE369" s="1245"/>
      <c r="AF369" s="1245"/>
      <c r="AG369" s="1245"/>
      <c r="AH369" s="1240">
        <f>AB369/AB372</f>
        <v>1</v>
      </c>
      <c r="AI369" s="1240"/>
      <c r="AJ369" s="1240"/>
      <c r="AK369" s="1240"/>
      <c r="AL369" s="1240"/>
      <c r="AM369" s="1240"/>
      <c r="AN369" s="1240"/>
      <c r="AO369" s="1240"/>
      <c r="AP369" s="1240"/>
      <c r="AQ369" s="1240"/>
      <c r="AR369" s="1240"/>
      <c r="AS369" s="1240"/>
      <c r="AT369" s="1240"/>
      <c r="AU369" s="1240"/>
      <c r="AV369" s="1240"/>
      <c r="AW369" s="1240"/>
      <c r="AX369" s="1240"/>
      <c r="AY369" s="1240"/>
      <c r="AZ369" s="1240"/>
      <c r="BA369" s="1240"/>
      <c r="BB369" s="1240"/>
      <c r="BC369" s="1240"/>
      <c r="BD369" s="1240"/>
      <c r="BE369" s="1240"/>
      <c r="BF369" s="1240"/>
      <c r="BG369" s="1240"/>
      <c r="BH369" s="1240"/>
      <c r="BI369" s="1240"/>
      <c r="BJ369" s="1240"/>
      <c r="BK369" s="1240"/>
      <c r="BL369" s="1240"/>
      <c r="BM369" s="1240"/>
      <c r="BN369" s="1240"/>
      <c r="BO369" s="1240"/>
      <c r="BP369" s="1240"/>
      <c r="BQ369" s="1240"/>
      <c r="BR369" s="1240"/>
      <c r="BS369" s="1240"/>
      <c r="BT369" s="1240"/>
    </row>
    <row r="370" spans="1:36" ht="15">
      <c r="A370" s="50"/>
      <c r="B370" s="50"/>
      <c r="C370" s="590" t="s">
        <v>141</v>
      </c>
      <c r="D370" s="1305" t="s">
        <v>775</v>
      </c>
      <c r="E370" s="1305"/>
      <c r="F370" s="1305"/>
      <c r="G370" s="1305"/>
      <c r="H370" s="1305"/>
      <c r="I370" s="1305"/>
      <c r="J370" s="1305"/>
      <c r="K370" s="1305"/>
      <c r="L370" s="1305"/>
      <c r="M370" s="1305"/>
      <c r="N370" s="1305"/>
      <c r="O370" s="1305"/>
      <c r="P370" s="1305"/>
      <c r="Q370" s="1305"/>
      <c r="R370" s="1244"/>
      <c r="S370" s="1244"/>
      <c r="T370" s="1244"/>
      <c r="U370" s="1244"/>
      <c r="V370" s="1244"/>
      <c r="W370" s="1244"/>
      <c r="X370" s="1244"/>
      <c r="Y370" s="1231"/>
      <c r="Z370" s="1231"/>
      <c r="AA370" s="617"/>
      <c r="AB370" s="1306"/>
      <c r="AC370" s="1306"/>
      <c r="AD370" s="1306"/>
      <c r="AE370" s="1306"/>
      <c r="AF370" s="1306"/>
      <c r="AG370" s="1306"/>
      <c r="AH370" s="1231"/>
      <c r="AI370" s="1231"/>
      <c r="AJ370" s="515"/>
    </row>
    <row r="371" spans="1:72" ht="15">
      <c r="A371" s="50"/>
      <c r="B371" s="50"/>
      <c r="C371" s="618" t="s">
        <v>304</v>
      </c>
      <c r="D371" s="590"/>
      <c r="E371" s="590"/>
      <c r="F371" s="590"/>
      <c r="G371" s="590"/>
      <c r="H371" s="590"/>
      <c r="I371" s="590"/>
      <c r="J371" s="590"/>
      <c r="K371" s="590"/>
      <c r="L371" s="590"/>
      <c r="M371" s="590"/>
      <c r="N371" s="590"/>
      <c r="O371" s="590"/>
      <c r="P371" s="590"/>
      <c r="Q371" s="590"/>
      <c r="R371" s="1244">
        <f>K363</f>
        <v>28750000000</v>
      </c>
      <c r="S371" s="1244"/>
      <c r="T371" s="1244"/>
      <c r="U371" s="1244"/>
      <c r="V371" s="1244"/>
      <c r="W371" s="1244"/>
      <c r="X371" s="1244"/>
      <c r="Y371" s="1307">
        <v>1</v>
      </c>
      <c r="Z371" s="1307"/>
      <c r="AA371" s="617"/>
      <c r="AB371" s="1306">
        <f>AB369</f>
        <v>28750000000</v>
      </c>
      <c r="AC371" s="1306"/>
      <c r="AD371" s="1306"/>
      <c r="AE371" s="1306"/>
      <c r="AF371" s="1306"/>
      <c r="AG371" s="1306"/>
      <c r="AH371" s="1230">
        <v>1</v>
      </c>
      <c r="AI371" s="1230"/>
      <c r="AJ371" s="1230"/>
      <c r="AK371" s="1230"/>
      <c r="AL371" s="1230"/>
      <c r="AM371" s="1230"/>
      <c r="AN371" s="1230"/>
      <c r="AO371" s="1230"/>
      <c r="AP371" s="1230"/>
      <c r="AQ371" s="1230"/>
      <c r="AR371" s="1230"/>
      <c r="AS371" s="1230"/>
      <c r="AT371" s="1230"/>
      <c r="AU371" s="1230"/>
      <c r="AV371" s="1230"/>
      <c r="AW371" s="1230"/>
      <c r="AX371" s="1230"/>
      <c r="AY371" s="1230"/>
      <c r="AZ371" s="1230"/>
      <c r="BA371" s="1230"/>
      <c r="BB371" s="1230"/>
      <c r="BC371" s="1230"/>
      <c r="BD371" s="1230"/>
      <c r="BE371" s="1230"/>
      <c r="BF371" s="1230"/>
      <c r="BG371" s="1230"/>
      <c r="BH371" s="1230"/>
      <c r="BI371" s="1230"/>
      <c r="BJ371" s="1230"/>
      <c r="BK371" s="1230"/>
      <c r="BL371" s="1230"/>
      <c r="BM371" s="1230"/>
      <c r="BN371" s="1230"/>
      <c r="BO371" s="1230"/>
      <c r="BP371" s="1230"/>
      <c r="BQ371" s="1230"/>
      <c r="BR371" s="1230"/>
      <c r="BS371" s="1230"/>
      <c r="BT371" s="1230"/>
    </row>
    <row r="372" spans="1:36" ht="15.75" thickBot="1">
      <c r="A372" s="50"/>
      <c r="B372" s="50"/>
      <c r="C372" s="582"/>
      <c r="D372" s="50"/>
      <c r="E372" s="50"/>
      <c r="F372" s="50"/>
      <c r="G372" s="50"/>
      <c r="H372" s="50"/>
      <c r="I372" s="50"/>
      <c r="J372" s="50" t="s">
        <v>113</v>
      </c>
      <c r="K372" s="50"/>
      <c r="L372" s="50"/>
      <c r="M372" s="50"/>
      <c r="N372" s="50"/>
      <c r="O372" s="50"/>
      <c r="P372" s="50"/>
      <c r="Q372" s="50"/>
      <c r="R372" s="1292">
        <f>SUBTOTAL(9,R368:X369)</f>
        <v>28750000000</v>
      </c>
      <c r="S372" s="1292"/>
      <c r="T372" s="1292"/>
      <c r="U372" s="1292"/>
      <c r="V372" s="1292"/>
      <c r="W372" s="1292"/>
      <c r="X372" s="1292"/>
      <c r="Y372" s="1309"/>
      <c r="Z372" s="1309"/>
      <c r="AA372" s="829"/>
      <c r="AB372" s="1308">
        <f>AB369</f>
        <v>28750000000</v>
      </c>
      <c r="AC372" s="1308"/>
      <c r="AD372" s="1308"/>
      <c r="AE372" s="1308"/>
      <c r="AF372" s="1308"/>
      <c r="AG372" s="1308"/>
      <c r="AH372" s="1309"/>
      <c r="AI372" s="1309"/>
      <c r="AJ372" s="485"/>
    </row>
    <row r="373" spans="1:36" ht="15" hidden="1">
      <c r="A373" s="50"/>
      <c r="B373" s="50"/>
      <c r="C373" s="622" t="s">
        <v>307</v>
      </c>
      <c r="D373" s="563"/>
      <c r="E373" s="563"/>
      <c r="F373" s="563"/>
      <c r="G373" s="563"/>
      <c r="H373" s="619"/>
      <c r="I373" s="619"/>
      <c r="J373" s="619"/>
      <c r="K373" s="619"/>
      <c r="L373" s="619"/>
      <c r="M373" s="620"/>
      <c r="N373" s="620"/>
      <c r="O373" s="620"/>
      <c r="P373" s="620"/>
      <c r="Q373" s="620"/>
      <c r="R373" s="620"/>
      <c r="S373" s="620"/>
      <c r="T373" s="620"/>
      <c r="U373" s="620"/>
      <c r="V373" s="619"/>
      <c r="W373" s="619"/>
      <c r="X373" s="619"/>
      <c r="Y373" s="619"/>
      <c r="Z373" s="619"/>
      <c r="AA373" s="620"/>
      <c r="AB373" s="620"/>
      <c r="AC373" s="620"/>
      <c r="AD373" s="620"/>
      <c r="AE373" s="621"/>
      <c r="AF373" s="621"/>
      <c r="AG373" s="621"/>
      <c r="AH373" s="621"/>
      <c r="AI373" s="621"/>
      <c r="AJ373" s="485"/>
    </row>
    <row r="374" spans="1:36" ht="15" hidden="1">
      <c r="A374" s="50"/>
      <c r="B374" s="50"/>
      <c r="C374" s="622" t="s">
        <v>308</v>
      </c>
      <c r="D374" s="563"/>
      <c r="E374" s="563"/>
      <c r="F374" s="563"/>
      <c r="G374" s="563"/>
      <c r="H374" s="619"/>
      <c r="I374" s="619"/>
      <c r="J374" s="619"/>
      <c r="K374" s="619"/>
      <c r="L374" s="619"/>
      <c r="M374" s="620"/>
      <c r="N374" s="620"/>
      <c r="O374" s="620"/>
      <c r="P374" s="620"/>
      <c r="Q374" s="620"/>
      <c r="R374" s="620"/>
      <c r="S374" s="620"/>
      <c r="T374" s="620"/>
      <c r="U374" s="620"/>
      <c r="V374" s="619"/>
      <c r="W374" s="619"/>
      <c r="X374" s="619"/>
      <c r="Y374" s="619"/>
      <c r="Z374" s="619"/>
      <c r="AA374" s="620"/>
      <c r="AB374" s="620"/>
      <c r="AC374" s="620"/>
      <c r="AD374" s="620"/>
      <c r="AE374" s="621"/>
      <c r="AF374" s="621"/>
      <c r="AG374" s="621"/>
      <c r="AH374" s="621"/>
      <c r="AI374" s="621"/>
      <c r="AJ374" s="485"/>
    </row>
    <row r="375" spans="1:36" ht="15" hidden="1">
      <c r="A375" s="50"/>
      <c r="B375" s="50"/>
      <c r="C375" s="570"/>
      <c r="D375" s="563"/>
      <c r="E375" s="563"/>
      <c r="F375" s="563"/>
      <c r="G375" s="563"/>
      <c r="H375" s="619"/>
      <c r="I375" s="619"/>
      <c r="J375" s="619"/>
      <c r="K375" s="619"/>
      <c r="L375" s="619"/>
      <c r="M375" s="620"/>
      <c r="N375" s="620"/>
      <c r="O375" s="620"/>
      <c r="P375" s="620"/>
      <c r="Q375" s="620"/>
      <c r="R375" s="620"/>
      <c r="S375" s="620"/>
      <c r="T375" s="620"/>
      <c r="U375" s="620"/>
      <c r="V375" s="619"/>
      <c r="W375" s="619"/>
      <c r="X375" s="619"/>
      <c r="Y375" s="619"/>
      <c r="Z375" s="619"/>
      <c r="AA375" s="620"/>
      <c r="AB375" s="620"/>
      <c r="AC375" s="620"/>
      <c r="AD375" s="620"/>
      <c r="AE375" s="621"/>
      <c r="AF375" s="621"/>
      <c r="AG375" s="621"/>
      <c r="AH375" s="621"/>
      <c r="AI375" s="621"/>
      <c r="AJ375" s="485"/>
    </row>
    <row r="376" spans="1:36" ht="15" hidden="1">
      <c r="A376" s="50"/>
      <c r="B376" s="50"/>
      <c r="C376" s="570"/>
      <c r="D376" s="563"/>
      <c r="E376" s="563"/>
      <c r="F376" s="563"/>
      <c r="G376" s="563"/>
      <c r="H376" s="619"/>
      <c r="I376" s="619"/>
      <c r="J376" s="619"/>
      <c r="K376" s="619"/>
      <c r="L376" s="619"/>
      <c r="M376" s="620"/>
      <c r="N376" s="620"/>
      <c r="O376" s="620"/>
      <c r="P376" s="620"/>
      <c r="Q376" s="620"/>
      <c r="R376" s="620"/>
      <c r="S376" s="620"/>
      <c r="T376" s="620"/>
      <c r="U376" s="620"/>
      <c r="V376" s="619"/>
      <c r="W376" s="619"/>
      <c r="X376" s="619"/>
      <c r="Y376" s="619"/>
      <c r="Z376" s="619"/>
      <c r="AA376" s="620"/>
      <c r="AB376" s="620"/>
      <c r="AC376" s="620"/>
      <c r="AD376" s="620"/>
      <c r="AE376" s="621"/>
      <c r="AF376" s="621"/>
      <c r="AG376" s="621"/>
      <c r="AH376" s="621"/>
      <c r="AI376" s="621"/>
      <c r="AJ376" s="485"/>
    </row>
    <row r="377" spans="1:36" ht="15" hidden="1">
      <c r="A377" s="50"/>
      <c r="B377" s="50"/>
      <c r="C377" s="570"/>
      <c r="D377" s="563"/>
      <c r="E377" s="563"/>
      <c r="F377" s="563"/>
      <c r="G377" s="563"/>
      <c r="H377" s="619"/>
      <c r="I377" s="619"/>
      <c r="J377" s="619"/>
      <c r="K377" s="619"/>
      <c r="L377" s="619"/>
      <c r="M377" s="620"/>
      <c r="N377" s="620"/>
      <c r="O377" s="620"/>
      <c r="P377" s="620"/>
      <c r="Q377" s="620"/>
      <c r="R377" s="620"/>
      <c r="S377" s="620"/>
      <c r="T377" s="620"/>
      <c r="U377" s="620"/>
      <c r="V377" s="619"/>
      <c r="W377" s="619"/>
      <c r="X377" s="619"/>
      <c r="Y377" s="619"/>
      <c r="Z377" s="619"/>
      <c r="AA377" s="620"/>
      <c r="AB377" s="620"/>
      <c r="AC377" s="620"/>
      <c r="AD377" s="620"/>
      <c r="AE377" s="621"/>
      <c r="AF377" s="621"/>
      <c r="AG377" s="621"/>
      <c r="AH377" s="621"/>
      <c r="AI377" s="621"/>
      <c r="AJ377" s="485"/>
    </row>
    <row r="378" spans="1:36" ht="10.5" customHeight="1" thickTop="1">
      <c r="A378" s="50"/>
      <c r="B378" s="50"/>
      <c r="C378" s="570"/>
      <c r="D378" s="563"/>
      <c r="E378" s="563"/>
      <c r="F378" s="563"/>
      <c r="G378" s="563"/>
      <c r="H378" s="619"/>
      <c r="I378" s="619"/>
      <c r="J378" s="619"/>
      <c r="K378" s="619"/>
      <c r="L378" s="619"/>
      <c r="M378" s="620"/>
      <c r="N378" s="620"/>
      <c r="O378" s="620"/>
      <c r="P378" s="620"/>
      <c r="Q378" s="620"/>
      <c r="R378" s="620"/>
      <c r="S378" s="620"/>
      <c r="T378" s="620"/>
      <c r="U378" s="620"/>
      <c r="V378" s="619"/>
      <c r="W378" s="619"/>
      <c r="X378" s="619"/>
      <c r="Y378" s="619"/>
      <c r="Z378" s="619"/>
      <c r="AA378" s="620"/>
      <c r="AB378" s="620"/>
      <c r="AC378" s="620"/>
      <c r="AD378" s="620"/>
      <c r="AE378" s="621"/>
      <c r="AF378" s="621"/>
      <c r="AG378" s="621"/>
      <c r="AH378" s="621"/>
      <c r="AI378" s="621"/>
      <c r="AJ378" s="485"/>
    </row>
    <row r="379" spans="1:35" ht="15">
      <c r="A379" s="50"/>
      <c r="B379" s="50"/>
      <c r="C379" s="604" t="s">
        <v>305</v>
      </c>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row>
    <row r="380" spans="1:35" ht="15">
      <c r="A380" s="50"/>
      <c r="B380" s="50"/>
      <c r="C380" s="567"/>
      <c r="D380" s="567"/>
      <c r="E380" s="567"/>
      <c r="F380" s="567"/>
      <c r="G380" s="567"/>
      <c r="H380" s="567"/>
      <c r="I380" s="567"/>
      <c r="J380" s="567"/>
      <c r="K380" s="567"/>
      <c r="L380" s="567"/>
      <c r="M380" s="567"/>
      <c r="N380" s="567"/>
      <c r="O380" s="567"/>
      <c r="P380" s="567"/>
      <c r="Q380" s="567"/>
      <c r="R380" s="567"/>
      <c r="S380" s="567"/>
      <c r="T380" s="567"/>
      <c r="U380" s="567"/>
      <c r="V380" s="567"/>
      <c r="W380" s="1238" t="str">
        <f>'Danh mục'!B18</f>
        <v>Kỳ này</v>
      </c>
      <c r="X380" s="1294"/>
      <c r="Y380" s="1294"/>
      <c r="Z380" s="1294"/>
      <c r="AA380" s="1294"/>
      <c r="AB380" s="1294"/>
      <c r="AC380" s="582"/>
      <c r="AD380" s="1238" t="str">
        <f>'Danh mục'!B20</f>
        <v>Kỳ trước</v>
      </c>
      <c r="AE380" s="1239"/>
      <c r="AF380" s="1239"/>
      <c r="AG380" s="1239"/>
      <c r="AH380" s="1239"/>
      <c r="AI380" s="1239"/>
    </row>
    <row r="381" spans="1:35" ht="15">
      <c r="A381" s="50"/>
      <c r="B381" s="50"/>
      <c r="C381" s="224" t="s">
        <v>291</v>
      </c>
      <c r="D381" s="50"/>
      <c r="E381" s="50"/>
      <c r="F381" s="50"/>
      <c r="G381" s="50"/>
      <c r="H381" s="50"/>
      <c r="I381" s="50"/>
      <c r="J381" s="50"/>
      <c r="K381" s="50"/>
      <c r="L381" s="50"/>
      <c r="M381" s="50"/>
      <c r="N381" s="50"/>
      <c r="O381" s="50"/>
      <c r="P381" s="50"/>
      <c r="Q381" s="50"/>
      <c r="R381" s="50"/>
      <c r="S381" s="50"/>
      <c r="T381" s="50"/>
      <c r="U381" s="582"/>
      <c r="V381" s="582"/>
      <c r="W381" s="1208"/>
      <c r="X381" s="1208"/>
      <c r="Y381" s="1208"/>
      <c r="Z381" s="1208"/>
      <c r="AA381" s="1208"/>
      <c r="AB381" s="1208"/>
      <c r="AC381" s="574"/>
      <c r="AD381" s="1208"/>
      <c r="AE381" s="1208"/>
      <c r="AF381" s="1208"/>
      <c r="AG381" s="1208"/>
      <c r="AH381" s="1208"/>
      <c r="AI381" s="1208"/>
    </row>
    <row r="382" spans="1:36" ht="15">
      <c r="A382" s="50"/>
      <c r="B382" s="50"/>
      <c r="C382" s="598" t="s">
        <v>331</v>
      </c>
      <c r="D382" s="50"/>
      <c r="E382" s="50"/>
      <c r="F382" s="50"/>
      <c r="G382" s="50"/>
      <c r="H382" s="50"/>
      <c r="I382" s="50"/>
      <c r="J382" s="50"/>
      <c r="K382" s="50"/>
      <c r="L382" s="50"/>
      <c r="M382" s="50"/>
      <c r="N382" s="50"/>
      <c r="O382" s="50"/>
      <c r="P382" s="50"/>
      <c r="Q382" s="50"/>
      <c r="R382" s="50"/>
      <c r="S382" s="50"/>
      <c r="T382" s="50"/>
      <c r="U382" s="582"/>
      <c r="V382" s="1225">
        <v>28750000000</v>
      </c>
      <c r="W382" s="1225"/>
      <c r="X382" s="1225"/>
      <c r="Y382" s="1225"/>
      <c r="Z382" s="1225"/>
      <c r="AA382" s="1225"/>
      <c r="AB382" s="1225"/>
      <c r="AC382" s="574"/>
      <c r="AD382" s="1225">
        <v>28750000000</v>
      </c>
      <c r="AE382" s="1225"/>
      <c r="AF382" s="1225"/>
      <c r="AG382" s="1225"/>
      <c r="AH382" s="1225"/>
      <c r="AI382" s="1225"/>
      <c r="AJ382" s="772"/>
    </row>
    <row r="383" spans="1:36" ht="15" hidden="1">
      <c r="A383" s="50"/>
      <c r="B383" s="50"/>
      <c r="C383" s="598" t="s">
        <v>332</v>
      </c>
      <c r="D383" s="50"/>
      <c r="E383" s="50"/>
      <c r="F383" s="50"/>
      <c r="G383" s="50"/>
      <c r="H383" s="50"/>
      <c r="I383" s="50"/>
      <c r="J383" s="50"/>
      <c r="K383" s="50"/>
      <c r="L383" s="50"/>
      <c r="M383" s="50"/>
      <c r="N383" s="50"/>
      <c r="O383" s="50"/>
      <c r="P383" s="50"/>
      <c r="Q383" s="50"/>
      <c r="R383" s="50"/>
      <c r="S383" s="50"/>
      <c r="T383" s="50"/>
      <c r="U383" s="582"/>
      <c r="V383" s="1225">
        <v>0</v>
      </c>
      <c r="W383" s="1225"/>
      <c r="X383" s="1225"/>
      <c r="Y383" s="1225"/>
      <c r="Z383" s="1225"/>
      <c r="AA383" s="1225"/>
      <c r="AB383" s="1225"/>
      <c r="AC383" s="574"/>
      <c r="AD383" s="1225">
        <f>K350</f>
        <v>0</v>
      </c>
      <c r="AE383" s="1225"/>
      <c r="AF383" s="1225"/>
      <c r="AG383" s="1225"/>
      <c r="AH383" s="1225"/>
      <c r="AI383" s="1225"/>
      <c r="AJ383" s="772"/>
    </row>
    <row r="384" spans="1:36" ht="15" hidden="1">
      <c r="A384" s="50"/>
      <c r="B384" s="50"/>
      <c r="C384" s="598" t="s">
        <v>333</v>
      </c>
      <c r="D384" s="50"/>
      <c r="E384" s="50"/>
      <c r="F384" s="50"/>
      <c r="G384" s="50"/>
      <c r="H384" s="50"/>
      <c r="I384" s="50"/>
      <c r="J384" s="50"/>
      <c r="K384" s="50"/>
      <c r="L384" s="50"/>
      <c r="M384" s="50"/>
      <c r="N384" s="50"/>
      <c r="O384" s="50"/>
      <c r="P384" s="50"/>
      <c r="Q384" s="50"/>
      <c r="R384" s="50"/>
      <c r="S384" s="50"/>
      <c r="T384" s="50"/>
      <c r="U384" s="582"/>
      <c r="V384" s="1225"/>
      <c r="W384" s="1225"/>
      <c r="X384" s="1225"/>
      <c r="Y384" s="1225"/>
      <c r="Z384" s="1225"/>
      <c r="AA384" s="1225"/>
      <c r="AB384" s="1225"/>
      <c r="AC384" s="574"/>
      <c r="AD384" s="1225"/>
      <c r="AE384" s="1225"/>
      <c r="AF384" s="1225"/>
      <c r="AG384" s="1225"/>
      <c r="AH384" s="1225"/>
      <c r="AI384" s="1225"/>
      <c r="AJ384" s="1225"/>
    </row>
    <row r="385" spans="1:36" ht="15">
      <c r="A385" s="50"/>
      <c r="B385" s="50"/>
      <c r="C385" s="590" t="s">
        <v>334</v>
      </c>
      <c r="D385" s="582"/>
      <c r="E385" s="582"/>
      <c r="F385" s="582"/>
      <c r="G385" s="582"/>
      <c r="H385" s="582"/>
      <c r="I385" s="582"/>
      <c r="J385" s="582"/>
      <c r="K385" s="582"/>
      <c r="L385" s="582"/>
      <c r="M385" s="582"/>
      <c r="N385" s="582"/>
      <c r="O385" s="582"/>
      <c r="P385" s="582"/>
      <c r="Q385" s="582"/>
      <c r="R385" s="582"/>
      <c r="S385" s="582"/>
      <c r="T385" s="582"/>
      <c r="U385" s="582"/>
      <c r="V385" s="1225">
        <f>V382+V383-V384</f>
        <v>28750000000</v>
      </c>
      <c r="W385" s="1225"/>
      <c r="X385" s="1225"/>
      <c r="Y385" s="1225"/>
      <c r="Z385" s="1225"/>
      <c r="AA385" s="1225"/>
      <c r="AB385" s="1225"/>
      <c r="AC385" s="574"/>
      <c r="AD385" s="1225">
        <f>AD382+AD383-AD384</f>
        <v>28750000000</v>
      </c>
      <c r="AE385" s="1225"/>
      <c r="AF385" s="1225"/>
      <c r="AG385" s="1225"/>
      <c r="AH385" s="1225"/>
      <c r="AI385" s="1225"/>
      <c r="AJ385" s="772"/>
    </row>
    <row r="386" spans="1:35" ht="15">
      <c r="A386" s="50"/>
      <c r="B386" s="50"/>
      <c r="C386" s="582" t="s">
        <v>292</v>
      </c>
      <c r="D386" s="582"/>
      <c r="E386" s="582"/>
      <c r="F386" s="582"/>
      <c r="G386" s="582"/>
      <c r="H386" s="582"/>
      <c r="I386" s="582"/>
      <c r="J386" s="582"/>
      <c r="K386" s="582"/>
      <c r="L386" s="582"/>
      <c r="M386" s="582"/>
      <c r="N386" s="582"/>
      <c r="O386" s="582"/>
      <c r="P386" s="582"/>
      <c r="Q386" s="582"/>
      <c r="R386" s="582"/>
      <c r="S386" s="582"/>
      <c r="T386" s="582"/>
      <c r="U386" s="582"/>
      <c r="V386" s="582"/>
      <c r="W386" s="1208"/>
      <c r="X386" s="1208"/>
      <c r="Y386" s="1208"/>
      <c r="Z386" s="1208"/>
      <c r="AA386" s="1208"/>
      <c r="AB386" s="1208"/>
      <c r="AC386" s="574"/>
      <c r="AD386" s="1208">
        <v>0</v>
      </c>
      <c r="AE386" s="1208"/>
      <c r="AF386" s="1208"/>
      <c r="AG386" s="1208"/>
      <c r="AH386" s="1208"/>
      <c r="AI386" s="1208"/>
    </row>
    <row r="387" spans="1:35" ht="14.25" customHeight="1">
      <c r="A387" s="50"/>
      <c r="B387" s="50"/>
      <c r="C387" s="582"/>
      <c r="D387" s="582"/>
      <c r="E387" s="582"/>
      <c r="F387" s="582"/>
      <c r="G387" s="582"/>
      <c r="H387" s="582"/>
      <c r="I387" s="582"/>
      <c r="J387" s="582"/>
      <c r="K387" s="582"/>
      <c r="L387" s="582"/>
      <c r="M387" s="582"/>
      <c r="N387" s="582"/>
      <c r="O387" s="582"/>
      <c r="P387" s="582"/>
      <c r="Q387" s="582"/>
      <c r="R387" s="582"/>
      <c r="S387" s="582"/>
      <c r="T387" s="582"/>
      <c r="U387" s="582"/>
      <c r="V387" s="582"/>
      <c r="W387" s="592"/>
      <c r="X387" s="592"/>
      <c r="Y387" s="592"/>
      <c r="Z387" s="592"/>
      <c r="AA387" s="592"/>
      <c r="AB387" s="592"/>
      <c r="AC387" s="592"/>
      <c r="AD387" s="592"/>
      <c r="AE387" s="592"/>
      <c r="AF387" s="592"/>
      <c r="AG387" s="592"/>
      <c r="AH387" s="592"/>
      <c r="AI387" s="592"/>
    </row>
    <row r="388" spans="1:35" ht="15" hidden="1">
      <c r="A388" s="50"/>
      <c r="B388" s="50"/>
      <c r="C388" s="142" t="s">
        <v>309</v>
      </c>
      <c r="D388" s="582"/>
      <c r="E388" s="582"/>
      <c r="F388" s="582"/>
      <c r="G388" s="582"/>
      <c r="H388" s="582"/>
      <c r="I388" s="582"/>
      <c r="J388" s="582"/>
      <c r="K388" s="582"/>
      <c r="L388" s="582"/>
      <c r="M388" s="582"/>
      <c r="N388" s="582"/>
      <c r="O388" s="582"/>
      <c r="P388" s="582"/>
      <c r="Q388" s="582"/>
      <c r="R388" s="582"/>
      <c r="S388" s="582"/>
      <c r="T388" s="582"/>
      <c r="U388" s="582"/>
      <c r="V388" s="582"/>
      <c r="W388" s="592"/>
      <c r="X388" s="592"/>
      <c r="Y388" s="592"/>
      <c r="Z388" s="592"/>
      <c r="AA388" s="592"/>
      <c r="AB388" s="592"/>
      <c r="AC388" s="592"/>
      <c r="AD388" s="592"/>
      <c r="AE388" s="592"/>
      <c r="AF388" s="592"/>
      <c r="AG388" s="592"/>
      <c r="AH388" s="592"/>
      <c r="AI388" s="592"/>
    </row>
    <row r="389" spans="1:35" ht="15" hidden="1">
      <c r="A389" s="50"/>
      <c r="B389" s="50"/>
      <c r="C389" s="623" t="s">
        <v>310</v>
      </c>
      <c r="D389" s="582"/>
      <c r="E389" s="582"/>
      <c r="F389" s="582"/>
      <c r="G389" s="582"/>
      <c r="H389" s="582"/>
      <c r="I389" s="582"/>
      <c r="J389" s="582"/>
      <c r="K389" s="582"/>
      <c r="L389" s="582"/>
      <c r="M389" s="582"/>
      <c r="N389" s="582"/>
      <c r="O389" s="582"/>
      <c r="P389" s="582"/>
      <c r="Q389" s="582"/>
      <c r="R389" s="582"/>
      <c r="S389" s="582"/>
      <c r="T389" s="582"/>
      <c r="U389" s="582"/>
      <c r="V389" s="582"/>
      <c r="W389" s="592"/>
      <c r="X389" s="592"/>
      <c r="Y389" s="592"/>
      <c r="Z389" s="592"/>
      <c r="AA389" s="592"/>
      <c r="AB389" s="592"/>
      <c r="AC389" s="592"/>
      <c r="AD389" s="1304"/>
      <c r="AE389" s="1304"/>
      <c r="AF389" s="1304"/>
      <c r="AG389" s="1304"/>
      <c r="AH389" s="1304"/>
      <c r="AI389" s="1304"/>
    </row>
    <row r="390" spans="1:35" ht="15" hidden="1">
      <c r="A390" s="50"/>
      <c r="B390" s="50"/>
      <c r="C390" s="618" t="s">
        <v>311</v>
      </c>
      <c r="D390" s="582"/>
      <c r="E390" s="582"/>
      <c r="F390" s="582"/>
      <c r="G390" s="582"/>
      <c r="H390" s="582"/>
      <c r="I390" s="582"/>
      <c r="J390" s="582"/>
      <c r="K390" s="582"/>
      <c r="L390" s="582"/>
      <c r="M390" s="582"/>
      <c r="N390" s="582"/>
      <c r="O390" s="582"/>
      <c r="P390" s="582"/>
      <c r="Q390" s="582"/>
      <c r="R390" s="582"/>
      <c r="S390" s="582"/>
      <c r="T390" s="582"/>
      <c r="U390" s="582"/>
      <c r="V390" s="582"/>
      <c r="W390" s="592"/>
      <c r="X390" s="592"/>
      <c r="Y390" s="592"/>
      <c r="Z390" s="592"/>
      <c r="AA390" s="592"/>
      <c r="AB390" s="592"/>
      <c r="AC390" s="592"/>
      <c r="AD390" s="1242"/>
      <c r="AE390" s="1242"/>
      <c r="AF390" s="1242"/>
      <c r="AG390" s="1242"/>
      <c r="AH390" s="1242"/>
      <c r="AI390" s="1242"/>
    </row>
    <row r="391" spans="1:35" ht="15" hidden="1">
      <c r="A391" s="50"/>
      <c r="B391" s="50"/>
      <c r="C391" s="590" t="s">
        <v>293</v>
      </c>
      <c r="D391" s="582"/>
      <c r="E391" s="582"/>
      <c r="F391" s="582"/>
      <c r="G391" s="582"/>
      <c r="H391" s="582"/>
      <c r="I391" s="582"/>
      <c r="J391" s="582"/>
      <c r="K391" s="582"/>
      <c r="L391" s="582"/>
      <c r="M391" s="582"/>
      <c r="N391" s="582"/>
      <c r="O391" s="582"/>
      <c r="P391" s="582"/>
      <c r="Q391" s="582"/>
      <c r="R391" s="582"/>
      <c r="S391" s="582"/>
      <c r="T391" s="582"/>
      <c r="U391" s="582"/>
      <c r="V391" s="582"/>
      <c r="W391" s="592"/>
      <c r="X391" s="592"/>
      <c r="Y391" s="592"/>
      <c r="Z391" s="592"/>
      <c r="AA391" s="592"/>
      <c r="AB391" s="592"/>
      <c r="AC391" s="592"/>
      <c r="AD391" s="1242"/>
      <c r="AE391" s="1242"/>
      <c r="AF391" s="1242"/>
      <c r="AG391" s="1242"/>
      <c r="AH391" s="1242"/>
      <c r="AI391" s="1242"/>
    </row>
    <row r="392" spans="1:35" ht="15" hidden="1">
      <c r="A392" s="50"/>
      <c r="B392" s="50"/>
      <c r="C392" s="582" t="s">
        <v>294</v>
      </c>
      <c r="D392" s="582"/>
      <c r="E392" s="582"/>
      <c r="F392" s="582"/>
      <c r="G392" s="582"/>
      <c r="H392" s="582"/>
      <c r="I392" s="582"/>
      <c r="J392" s="582"/>
      <c r="K392" s="582"/>
      <c r="L392" s="582"/>
      <c r="M392" s="582"/>
      <c r="N392" s="582"/>
      <c r="O392" s="582"/>
      <c r="P392" s="582"/>
      <c r="Q392" s="582"/>
      <c r="R392" s="582"/>
      <c r="S392" s="582"/>
      <c r="T392" s="582"/>
      <c r="U392" s="582"/>
      <c r="V392" s="582"/>
      <c r="W392" s="592"/>
      <c r="X392" s="592"/>
      <c r="Y392" s="592"/>
      <c r="Z392" s="592"/>
      <c r="AA392" s="592"/>
      <c r="AB392" s="592"/>
      <c r="AC392" s="592"/>
      <c r="AD392" s="1303"/>
      <c r="AE392" s="1303"/>
      <c r="AF392" s="1303"/>
      <c r="AG392" s="1303"/>
      <c r="AH392" s="1303"/>
      <c r="AI392" s="1303"/>
    </row>
    <row r="393" spans="1:39" ht="15" hidden="1">
      <c r="A393" s="50"/>
      <c r="B393" s="50"/>
      <c r="C393" s="582"/>
      <c r="D393" s="582"/>
      <c r="E393" s="582"/>
      <c r="F393" s="582"/>
      <c r="G393" s="582"/>
      <c r="H393" s="582"/>
      <c r="I393" s="582"/>
      <c r="J393" s="582"/>
      <c r="K393" s="582"/>
      <c r="L393" s="582"/>
      <c r="M393" s="582"/>
      <c r="N393" s="582"/>
      <c r="O393" s="582"/>
      <c r="P393" s="582"/>
      <c r="Q393" s="582"/>
      <c r="R393" s="582"/>
      <c r="S393" s="582"/>
      <c r="T393" s="582"/>
      <c r="U393" s="582"/>
      <c r="V393" s="582"/>
      <c r="W393" s="592"/>
      <c r="X393" s="592"/>
      <c r="Y393" s="592"/>
      <c r="Z393" s="592"/>
      <c r="AA393" s="592"/>
      <c r="AB393" s="592"/>
      <c r="AC393" s="592"/>
      <c r="AD393" s="574"/>
      <c r="AE393" s="574"/>
      <c r="AF393" s="574"/>
      <c r="AG393" s="574"/>
      <c r="AH393" s="574"/>
      <c r="AI393" s="574"/>
      <c r="AM393" s="462"/>
    </row>
    <row r="394" spans="1:39" ht="15" hidden="1">
      <c r="A394" s="50"/>
      <c r="B394" s="50"/>
      <c r="C394" s="582"/>
      <c r="D394" s="582"/>
      <c r="E394" s="582"/>
      <c r="F394" s="582"/>
      <c r="G394" s="582"/>
      <c r="H394" s="582"/>
      <c r="I394" s="582"/>
      <c r="J394" s="582"/>
      <c r="K394" s="582"/>
      <c r="L394" s="582"/>
      <c r="M394" s="582"/>
      <c r="N394" s="582"/>
      <c r="O394" s="582"/>
      <c r="P394" s="582"/>
      <c r="Q394" s="582"/>
      <c r="R394" s="582"/>
      <c r="S394" s="582"/>
      <c r="T394" s="582"/>
      <c r="U394" s="582"/>
      <c r="V394" s="582"/>
      <c r="W394" s="592"/>
      <c r="X394" s="592"/>
      <c r="Y394" s="592"/>
      <c r="Z394" s="592"/>
      <c r="AA394" s="592"/>
      <c r="AB394" s="592"/>
      <c r="AC394" s="592"/>
      <c r="AD394" s="592"/>
      <c r="AE394" s="592"/>
      <c r="AF394" s="592"/>
      <c r="AG394" s="592"/>
      <c r="AH394" s="592"/>
      <c r="AI394" s="592"/>
      <c r="AM394" s="462"/>
    </row>
    <row r="395" spans="1:39" ht="15">
      <c r="A395" s="50"/>
      <c r="B395" s="50"/>
      <c r="C395" s="50" t="s">
        <v>101</v>
      </c>
      <c r="D395" s="582"/>
      <c r="E395" s="582"/>
      <c r="F395" s="582"/>
      <c r="G395" s="582"/>
      <c r="H395" s="582"/>
      <c r="I395" s="582"/>
      <c r="J395" s="582"/>
      <c r="K395" s="582"/>
      <c r="L395" s="582"/>
      <c r="M395" s="582"/>
      <c r="N395" s="582"/>
      <c r="O395" s="582"/>
      <c r="P395" s="582"/>
      <c r="Q395" s="582"/>
      <c r="R395" s="582"/>
      <c r="S395" s="582"/>
      <c r="T395" s="582"/>
      <c r="U395" s="582"/>
      <c r="V395" s="582"/>
      <c r="W395" s="592"/>
      <c r="X395" s="592"/>
      <c r="Y395" s="592"/>
      <c r="Z395" s="592"/>
      <c r="AA395" s="592"/>
      <c r="AB395" s="592"/>
      <c r="AC395" s="592"/>
      <c r="AD395" s="592"/>
      <c r="AE395" s="592"/>
      <c r="AF395" s="592"/>
      <c r="AG395" s="592"/>
      <c r="AH395" s="592"/>
      <c r="AI395" s="592"/>
      <c r="AM395" s="462"/>
    </row>
    <row r="396" spans="1:39" ht="15">
      <c r="A396" s="50"/>
      <c r="B396" s="50"/>
      <c r="C396" s="582"/>
      <c r="D396" s="582"/>
      <c r="E396" s="582"/>
      <c r="F396" s="582"/>
      <c r="G396" s="582"/>
      <c r="H396" s="582"/>
      <c r="I396" s="582"/>
      <c r="J396" s="582"/>
      <c r="K396" s="582"/>
      <c r="L396" s="582"/>
      <c r="M396" s="582"/>
      <c r="N396" s="582"/>
      <c r="O396" s="582"/>
      <c r="P396" s="582"/>
      <c r="Q396" s="582"/>
      <c r="R396" s="582"/>
      <c r="S396" s="582"/>
      <c r="T396" s="582"/>
      <c r="U396" s="582"/>
      <c r="V396" s="582"/>
      <c r="W396" s="1210" t="str">
        <f>'Danh mục'!B17</f>
        <v>Số cuối kỳ</v>
      </c>
      <c r="X396" s="1210"/>
      <c r="Y396" s="1210"/>
      <c r="Z396" s="1210"/>
      <c r="AA396" s="1210"/>
      <c r="AB396" s="1210"/>
      <c r="AC396" s="616"/>
      <c r="AD396" s="1210" t="str">
        <f>'Danh mục'!B19</f>
        <v>Số đầu năm</v>
      </c>
      <c r="AE396" s="1210"/>
      <c r="AF396" s="1210"/>
      <c r="AG396" s="1210"/>
      <c r="AH396" s="1210"/>
      <c r="AI396" s="1210"/>
      <c r="AM396" s="462"/>
    </row>
    <row r="397" spans="1:39" ht="15">
      <c r="A397" s="50"/>
      <c r="B397" s="50"/>
      <c r="C397" s="623" t="s">
        <v>312</v>
      </c>
      <c r="D397" s="582"/>
      <c r="E397" s="582"/>
      <c r="F397" s="582"/>
      <c r="G397" s="582"/>
      <c r="H397" s="582"/>
      <c r="I397" s="582"/>
      <c r="J397" s="582"/>
      <c r="K397" s="582"/>
      <c r="L397" s="582"/>
      <c r="M397" s="582"/>
      <c r="N397" s="582"/>
      <c r="O397" s="582"/>
      <c r="P397" s="582"/>
      <c r="Q397" s="582"/>
      <c r="R397" s="582"/>
      <c r="S397" s="582"/>
      <c r="T397" s="582"/>
      <c r="U397" s="582"/>
      <c r="V397" s="582"/>
      <c r="W397" s="1206">
        <v>2875000</v>
      </c>
      <c r="X397" s="1206"/>
      <c r="Y397" s="1206"/>
      <c r="Z397" s="1206"/>
      <c r="AA397" s="1206"/>
      <c r="AB397" s="1206"/>
      <c r="AC397" s="592"/>
      <c r="AD397" s="1206">
        <v>2875000</v>
      </c>
      <c r="AE397" s="1206"/>
      <c r="AF397" s="1206"/>
      <c r="AG397" s="1206"/>
      <c r="AH397" s="1206"/>
      <c r="AI397" s="1206"/>
      <c r="AM397" s="462"/>
    </row>
    <row r="398" spans="1:39" ht="15">
      <c r="A398" s="50"/>
      <c r="B398" s="50"/>
      <c r="C398" s="623" t="s">
        <v>985</v>
      </c>
      <c r="D398" s="582"/>
      <c r="E398" s="582"/>
      <c r="F398" s="582"/>
      <c r="G398" s="582"/>
      <c r="H398" s="582"/>
      <c r="I398" s="582"/>
      <c r="J398" s="582"/>
      <c r="K398" s="582"/>
      <c r="L398" s="582"/>
      <c r="M398" s="582"/>
      <c r="N398" s="582"/>
      <c r="O398" s="582"/>
      <c r="P398" s="582"/>
      <c r="Q398" s="582"/>
      <c r="R398" s="582"/>
      <c r="S398" s="582"/>
      <c r="T398" s="582"/>
      <c r="U398" s="582"/>
      <c r="V398" s="582"/>
      <c r="W398" s="1206">
        <f>SUBTOTAL(9,W399:AB400)</f>
        <v>2875000</v>
      </c>
      <c r="X398" s="1206"/>
      <c r="Y398" s="1206"/>
      <c r="Z398" s="1206"/>
      <c r="AA398" s="1206"/>
      <c r="AB398" s="1206"/>
      <c r="AC398" s="592"/>
      <c r="AD398" s="1206">
        <f>SUBTOTAL(9,AD399:AI400)</f>
        <v>2875000</v>
      </c>
      <c r="AE398" s="1206"/>
      <c r="AF398" s="1206"/>
      <c r="AG398" s="1206"/>
      <c r="AH398" s="1206"/>
      <c r="AI398" s="1206"/>
      <c r="AM398" s="462"/>
    </row>
    <row r="399" spans="1:39" ht="15">
      <c r="A399" s="50"/>
      <c r="B399" s="50"/>
      <c r="C399" s="618" t="s">
        <v>313</v>
      </c>
      <c r="D399" s="582"/>
      <c r="E399" s="582"/>
      <c r="F399" s="582"/>
      <c r="G399" s="582"/>
      <c r="H399" s="582"/>
      <c r="I399" s="582"/>
      <c r="J399" s="582"/>
      <c r="K399" s="582"/>
      <c r="L399" s="582"/>
      <c r="M399" s="582"/>
      <c r="N399" s="582"/>
      <c r="O399" s="582"/>
      <c r="P399" s="582"/>
      <c r="Q399" s="582"/>
      <c r="R399" s="582"/>
      <c r="S399" s="582"/>
      <c r="T399" s="582"/>
      <c r="U399" s="582"/>
      <c r="V399" s="582"/>
      <c r="W399" s="1283">
        <v>2875000</v>
      </c>
      <c r="X399" s="1283"/>
      <c r="Y399" s="1283"/>
      <c r="Z399" s="1283"/>
      <c r="AA399" s="1283"/>
      <c r="AB399" s="1283"/>
      <c r="AC399" s="592"/>
      <c r="AD399" s="1283">
        <v>2875000</v>
      </c>
      <c r="AE399" s="1283"/>
      <c r="AF399" s="1283"/>
      <c r="AG399" s="1283"/>
      <c r="AH399" s="1283"/>
      <c r="AI399" s="1283"/>
      <c r="AM399" s="462"/>
    </row>
    <row r="400" spans="1:39" ht="15" hidden="1">
      <c r="A400" s="50"/>
      <c r="B400" s="50"/>
      <c r="C400" s="590" t="s">
        <v>295</v>
      </c>
      <c r="D400" s="582"/>
      <c r="E400" s="582"/>
      <c r="F400" s="582"/>
      <c r="G400" s="582"/>
      <c r="H400" s="582"/>
      <c r="I400" s="582"/>
      <c r="J400" s="582"/>
      <c r="K400" s="582"/>
      <c r="L400" s="582"/>
      <c r="M400" s="582"/>
      <c r="N400" s="582"/>
      <c r="O400" s="582"/>
      <c r="P400" s="582"/>
      <c r="Q400" s="582"/>
      <c r="R400" s="582"/>
      <c r="S400" s="582"/>
      <c r="T400" s="582"/>
      <c r="U400" s="582"/>
      <c r="V400" s="582"/>
      <c r="W400" s="1283"/>
      <c r="X400" s="1283"/>
      <c r="Y400" s="1283"/>
      <c r="Z400" s="1283"/>
      <c r="AA400" s="1283"/>
      <c r="AB400" s="1283"/>
      <c r="AC400" s="592"/>
      <c r="AD400" s="1283"/>
      <c r="AE400" s="1283"/>
      <c r="AF400" s="1283"/>
      <c r="AG400" s="1283"/>
      <c r="AH400" s="1283"/>
      <c r="AI400" s="1283"/>
      <c r="AM400" s="462"/>
    </row>
    <row r="401" spans="1:39" ht="15">
      <c r="A401" s="50"/>
      <c r="B401" s="50"/>
      <c r="C401" s="582" t="s">
        <v>296</v>
      </c>
      <c r="D401" s="582"/>
      <c r="E401" s="582"/>
      <c r="F401" s="582"/>
      <c r="G401" s="582"/>
      <c r="H401" s="582"/>
      <c r="I401" s="582"/>
      <c r="J401" s="582"/>
      <c r="K401" s="582"/>
      <c r="L401" s="582"/>
      <c r="M401" s="582"/>
      <c r="N401" s="582"/>
      <c r="O401" s="582"/>
      <c r="P401" s="582"/>
      <c r="Q401" s="582"/>
      <c r="R401" s="582"/>
      <c r="S401" s="582"/>
      <c r="T401" s="582"/>
      <c r="U401" s="582"/>
      <c r="V401" s="582"/>
      <c r="W401" s="1206">
        <f>SUBTOTAL(9,W402:AB403)</f>
        <v>0</v>
      </c>
      <c r="X401" s="1206"/>
      <c r="Y401" s="1206"/>
      <c r="Z401" s="1206"/>
      <c r="AA401" s="1206"/>
      <c r="AB401" s="1206"/>
      <c r="AC401" s="592"/>
      <c r="AD401" s="1206">
        <f>SUBTOTAL(9,AD402:AI403)</f>
        <v>0</v>
      </c>
      <c r="AE401" s="1206"/>
      <c r="AF401" s="1206"/>
      <c r="AG401" s="1206"/>
      <c r="AH401" s="1206"/>
      <c r="AI401" s="1206"/>
      <c r="AM401" s="462"/>
    </row>
    <row r="402" spans="1:39" ht="15">
      <c r="A402" s="50"/>
      <c r="B402" s="50"/>
      <c r="C402" s="618" t="s">
        <v>313</v>
      </c>
      <c r="D402" s="582"/>
      <c r="E402" s="582"/>
      <c r="F402" s="582"/>
      <c r="G402" s="582"/>
      <c r="H402" s="582"/>
      <c r="I402" s="582"/>
      <c r="J402" s="582"/>
      <c r="K402" s="582"/>
      <c r="L402" s="582"/>
      <c r="M402" s="582"/>
      <c r="N402" s="582"/>
      <c r="O402" s="582"/>
      <c r="P402" s="582"/>
      <c r="Q402" s="582"/>
      <c r="R402" s="582"/>
      <c r="S402" s="582"/>
      <c r="T402" s="582"/>
      <c r="U402" s="582"/>
      <c r="V402" s="582"/>
      <c r="W402" s="1283"/>
      <c r="X402" s="1283"/>
      <c r="Y402" s="1283"/>
      <c r="Z402" s="1283"/>
      <c r="AA402" s="1283"/>
      <c r="AB402" s="1283"/>
      <c r="AC402" s="592"/>
      <c r="AD402" s="1283"/>
      <c r="AE402" s="1283"/>
      <c r="AF402" s="1283"/>
      <c r="AG402" s="1283"/>
      <c r="AH402" s="1283"/>
      <c r="AI402" s="1283"/>
      <c r="AM402" s="462"/>
    </row>
    <row r="403" spans="1:39" ht="15" hidden="1">
      <c r="A403" s="50"/>
      <c r="B403" s="50"/>
      <c r="C403" s="590" t="s">
        <v>295</v>
      </c>
      <c r="D403" s="582"/>
      <c r="E403" s="582"/>
      <c r="F403" s="582"/>
      <c r="G403" s="582"/>
      <c r="H403" s="582"/>
      <c r="I403" s="582"/>
      <c r="J403" s="582"/>
      <c r="K403" s="582"/>
      <c r="L403" s="582"/>
      <c r="M403" s="582"/>
      <c r="N403" s="582"/>
      <c r="O403" s="582"/>
      <c r="P403" s="582"/>
      <c r="Q403" s="582"/>
      <c r="R403" s="582"/>
      <c r="S403" s="582"/>
      <c r="T403" s="582"/>
      <c r="U403" s="582"/>
      <c r="V403" s="582"/>
      <c r="W403" s="1283"/>
      <c r="X403" s="1283"/>
      <c r="Y403" s="1283"/>
      <c r="Z403" s="1283"/>
      <c r="AA403" s="1283"/>
      <c r="AB403" s="1283"/>
      <c r="AC403" s="592"/>
      <c r="AD403" s="1283"/>
      <c r="AE403" s="1283"/>
      <c r="AF403" s="1283"/>
      <c r="AG403" s="1283"/>
      <c r="AH403" s="1283"/>
      <c r="AI403" s="1283"/>
      <c r="AM403" s="462"/>
    </row>
    <row r="404" spans="1:39" ht="15">
      <c r="A404" s="50"/>
      <c r="B404" s="50"/>
      <c r="C404" s="582" t="s">
        <v>297</v>
      </c>
      <c r="D404" s="582"/>
      <c r="E404" s="582"/>
      <c r="F404" s="582"/>
      <c r="G404" s="582"/>
      <c r="H404" s="582"/>
      <c r="I404" s="582"/>
      <c r="J404" s="582"/>
      <c r="K404" s="582"/>
      <c r="L404" s="582"/>
      <c r="M404" s="582"/>
      <c r="N404" s="582"/>
      <c r="O404" s="582"/>
      <c r="P404" s="582"/>
      <c r="Q404" s="582"/>
      <c r="R404" s="582"/>
      <c r="S404" s="582"/>
      <c r="T404" s="582"/>
      <c r="U404" s="582"/>
      <c r="V404" s="582"/>
      <c r="W404" s="1206">
        <f>SUBTOTAL(9,W405:AB406)</f>
        <v>2875000</v>
      </c>
      <c r="X404" s="1206"/>
      <c r="Y404" s="1206"/>
      <c r="Z404" s="1206"/>
      <c r="AA404" s="1206"/>
      <c r="AB404" s="1206"/>
      <c r="AC404" s="592"/>
      <c r="AD404" s="1206">
        <f>SUBTOTAL(9,AD405:AI406)</f>
        <v>2875000</v>
      </c>
      <c r="AE404" s="1206"/>
      <c r="AF404" s="1206"/>
      <c r="AG404" s="1206"/>
      <c r="AH404" s="1206"/>
      <c r="AI404" s="1206"/>
      <c r="AM404" s="462"/>
    </row>
    <row r="405" spans="1:39" ht="15">
      <c r="A405" s="50"/>
      <c r="B405" s="50"/>
      <c r="C405" s="618" t="s">
        <v>313</v>
      </c>
      <c r="D405" s="582"/>
      <c r="E405" s="582"/>
      <c r="F405" s="582"/>
      <c r="G405" s="582"/>
      <c r="H405" s="582"/>
      <c r="I405" s="582"/>
      <c r="J405" s="582"/>
      <c r="K405" s="582"/>
      <c r="L405" s="582"/>
      <c r="M405" s="582"/>
      <c r="N405" s="582"/>
      <c r="O405" s="582"/>
      <c r="P405" s="582"/>
      <c r="Q405" s="582"/>
      <c r="R405" s="582"/>
      <c r="S405" s="582"/>
      <c r="T405" s="582"/>
      <c r="U405" s="582"/>
      <c r="V405" s="582"/>
      <c r="W405" s="1283">
        <f>W399</f>
        <v>2875000</v>
      </c>
      <c r="X405" s="1283"/>
      <c r="Y405" s="1283"/>
      <c r="Z405" s="1283"/>
      <c r="AA405" s="1283"/>
      <c r="AB405" s="1283"/>
      <c r="AC405" s="592"/>
      <c r="AD405" s="1283">
        <f>AD399</f>
        <v>2875000</v>
      </c>
      <c r="AE405" s="1283"/>
      <c r="AF405" s="1283"/>
      <c r="AG405" s="1283"/>
      <c r="AH405" s="1283"/>
      <c r="AI405" s="1283"/>
      <c r="AM405" s="462"/>
    </row>
    <row r="406" spans="1:39" ht="15" hidden="1">
      <c r="A406" s="50"/>
      <c r="B406" s="50"/>
      <c r="C406" s="590" t="s">
        <v>295</v>
      </c>
      <c r="D406" s="582"/>
      <c r="E406" s="582"/>
      <c r="F406" s="582"/>
      <c r="G406" s="582"/>
      <c r="H406" s="582"/>
      <c r="I406" s="582"/>
      <c r="J406" s="582"/>
      <c r="K406" s="582"/>
      <c r="L406" s="582"/>
      <c r="M406" s="582"/>
      <c r="N406" s="582"/>
      <c r="O406" s="582"/>
      <c r="P406" s="582"/>
      <c r="Q406" s="582"/>
      <c r="R406" s="582"/>
      <c r="S406" s="582"/>
      <c r="T406" s="582"/>
      <c r="U406" s="582"/>
      <c r="V406" s="582"/>
      <c r="W406" s="1283"/>
      <c r="X406" s="1283"/>
      <c r="Y406" s="1283"/>
      <c r="Z406" s="1283"/>
      <c r="AA406" s="1283"/>
      <c r="AB406" s="1283"/>
      <c r="AC406" s="592"/>
      <c r="AD406" s="1283"/>
      <c r="AE406" s="1283"/>
      <c r="AF406" s="1283"/>
      <c r="AG406" s="1283"/>
      <c r="AH406" s="1283"/>
      <c r="AI406" s="1283"/>
      <c r="AM406" s="462"/>
    </row>
    <row r="407" spans="1:39" ht="8.25" customHeight="1">
      <c r="A407" s="50"/>
      <c r="B407" s="50"/>
      <c r="C407" s="582"/>
      <c r="D407" s="582"/>
      <c r="E407" s="582"/>
      <c r="F407" s="582"/>
      <c r="G407" s="582"/>
      <c r="H407" s="582"/>
      <c r="I407" s="582"/>
      <c r="J407" s="582"/>
      <c r="K407" s="582"/>
      <c r="L407" s="582"/>
      <c r="M407" s="582"/>
      <c r="N407" s="582"/>
      <c r="O407" s="582"/>
      <c r="P407" s="582"/>
      <c r="Q407" s="582"/>
      <c r="R407" s="582"/>
      <c r="S407" s="582"/>
      <c r="T407" s="582"/>
      <c r="U407" s="582"/>
      <c r="V407" s="582"/>
      <c r="W407" s="592"/>
      <c r="X407" s="592"/>
      <c r="Y407" s="592"/>
      <c r="Z407" s="592"/>
      <c r="AA407" s="592"/>
      <c r="AB407" s="592"/>
      <c r="AC407" s="592"/>
      <c r="AD407" s="592"/>
      <c r="AE407" s="592"/>
      <c r="AF407" s="592"/>
      <c r="AG407" s="592"/>
      <c r="AH407" s="592"/>
      <c r="AI407" s="592"/>
      <c r="AM407" s="462"/>
    </row>
    <row r="408" spans="1:39" ht="15">
      <c r="A408" s="50"/>
      <c r="B408" s="50"/>
      <c r="C408" s="623" t="s">
        <v>314</v>
      </c>
      <c r="D408" s="582"/>
      <c r="E408" s="582"/>
      <c r="F408" s="582"/>
      <c r="G408" s="582"/>
      <c r="H408" s="582"/>
      <c r="I408" s="582"/>
      <c r="J408" s="582"/>
      <c r="K408" s="582"/>
      <c r="L408" s="582"/>
      <c r="M408" s="582"/>
      <c r="N408" s="582"/>
      <c r="O408" s="582"/>
      <c r="P408" s="582"/>
      <c r="Q408" s="582"/>
      <c r="R408" s="582"/>
      <c r="S408" s="582"/>
      <c r="T408" s="582"/>
      <c r="U408" s="582"/>
      <c r="V408" s="582"/>
      <c r="W408" s="592"/>
      <c r="X408" s="592"/>
      <c r="Y408" s="592"/>
      <c r="Z408" s="592"/>
      <c r="AA408" s="592"/>
      <c r="AB408" s="592"/>
      <c r="AC408" s="592"/>
      <c r="AD408" s="1384" t="s">
        <v>1107</v>
      </c>
      <c r="AE408" s="1384"/>
      <c r="AF408" s="1384"/>
      <c r="AG408" s="1384"/>
      <c r="AH408" s="1384"/>
      <c r="AI408" s="1384"/>
      <c r="AM408" s="462"/>
    </row>
    <row r="409" spans="1:39" ht="15">
      <c r="A409" s="50"/>
      <c r="B409" s="50"/>
      <c r="C409" s="623"/>
      <c r="D409" s="582"/>
      <c r="E409" s="582"/>
      <c r="F409" s="582"/>
      <c r="G409" s="582"/>
      <c r="H409" s="582"/>
      <c r="I409" s="582"/>
      <c r="J409" s="582"/>
      <c r="K409" s="582"/>
      <c r="L409" s="582"/>
      <c r="M409" s="582"/>
      <c r="N409" s="582"/>
      <c r="O409" s="582"/>
      <c r="P409" s="582"/>
      <c r="Q409" s="582"/>
      <c r="R409" s="582"/>
      <c r="S409" s="582"/>
      <c r="T409" s="582"/>
      <c r="U409" s="582"/>
      <c r="V409" s="582"/>
      <c r="W409" s="592"/>
      <c r="X409" s="592"/>
      <c r="Y409" s="592"/>
      <c r="Z409" s="592"/>
      <c r="AA409" s="592"/>
      <c r="AB409" s="592"/>
      <c r="AC409" s="592"/>
      <c r="AD409" s="581"/>
      <c r="AE409" s="581"/>
      <c r="AF409" s="581"/>
      <c r="AG409" s="581"/>
      <c r="AH409" s="581"/>
      <c r="AI409" s="581"/>
      <c r="AM409" s="462"/>
    </row>
    <row r="410" spans="1:39" ht="15">
      <c r="A410" s="50"/>
      <c r="B410" s="50"/>
      <c r="C410" s="582"/>
      <c r="D410" s="582"/>
      <c r="E410" s="582"/>
      <c r="F410" s="582"/>
      <c r="G410" s="582"/>
      <c r="H410" s="582"/>
      <c r="I410" s="582"/>
      <c r="J410" s="582"/>
      <c r="K410" s="582"/>
      <c r="L410" s="582"/>
      <c r="M410" s="582"/>
      <c r="N410" s="582"/>
      <c r="O410" s="582"/>
      <c r="P410" s="582"/>
      <c r="Q410" s="582"/>
      <c r="R410" s="582"/>
      <c r="S410" s="582"/>
      <c r="T410" s="582"/>
      <c r="U410" s="582"/>
      <c r="V410" s="582"/>
      <c r="W410" s="592"/>
      <c r="X410" s="592"/>
      <c r="Y410" s="592"/>
      <c r="Z410" s="592"/>
      <c r="AA410" s="592"/>
      <c r="AB410" s="592"/>
      <c r="AC410" s="592"/>
      <c r="AD410" s="592"/>
      <c r="AE410" s="592"/>
      <c r="AF410" s="592"/>
      <c r="AG410" s="592"/>
      <c r="AH410" s="592"/>
      <c r="AI410" s="592"/>
      <c r="AM410" s="462"/>
    </row>
    <row r="411" spans="1:39" ht="15">
      <c r="A411" s="50"/>
      <c r="B411" s="50"/>
      <c r="C411" s="142" t="s">
        <v>315</v>
      </c>
      <c r="D411" s="142" t="s">
        <v>1182</v>
      </c>
      <c r="E411" s="582"/>
      <c r="F411" s="582"/>
      <c r="G411" s="582"/>
      <c r="H411" s="582"/>
      <c r="I411" s="582"/>
      <c r="J411" s="582"/>
      <c r="K411" s="582"/>
      <c r="L411" s="582"/>
      <c r="M411" s="582"/>
      <c r="N411" s="582"/>
      <c r="O411" s="582"/>
      <c r="P411" s="582"/>
      <c r="Q411" s="582"/>
      <c r="R411" s="582"/>
      <c r="S411" s="582"/>
      <c r="T411" s="582"/>
      <c r="U411" s="582"/>
      <c r="V411" s="582"/>
      <c r="W411" s="592"/>
      <c r="X411" s="592"/>
      <c r="Y411" s="592"/>
      <c r="Z411" s="592"/>
      <c r="AB411" s="830"/>
      <c r="AC411" s="592"/>
      <c r="AD411" s="592"/>
      <c r="AE411" s="592"/>
      <c r="AF411" s="592"/>
      <c r="AG411" s="592"/>
      <c r="AH411" s="592"/>
      <c r="AI411" s="592"/>
      <c r="AM411" s="462"/>
    </row>
    <row r="412" spans="1:39" ht="15">
      <c r="A412" s="50"/>
      <c r="B412" s="50"/>
      <c r="C412" s="582"/>
      <c r="D412" s="582"/>
      <c r="E412" s="582"/>
      <c r="F412" s="582"/>
      <c r="G412" s="582"/>
      <c r="H412" s="582"/>
      <c r="I412" s="582"/>
      <c r="J412" s="582"/>
      <c r="K412" s="582"/>
      <c r="L412" s="582"/>
      <c r="M412" s="582"/>
      <c r="N412" s="582"/>
      <c r="O412" s="582"/>
      <c r="P412" s="582"/>
      <c r="Q412" s="582"/>
      <c r="R412" s="582"/>
      <c r="S412" s="582"/>
      <c r="T412" s="582"/>
      <c r="U412" s="582"/>
      <c r="V412" s="582"/>
      <c r="W412" s="1278" t="str">
        <f>'Danh mục'!B20</f>
        <v>Kỳ trước</v>
      </c>
      <c r="X412" s="1278"/>
      <c r="Y412" s="1278"/>
      <c r="Z412" s="1278"/>
      <c r="AA412" s="1278"/>
      <c r="AB412" s="1278"/>
      <c r="AC412" s="228"/>
      <c r="AD412" s="1228" t="str">
        <f>'Danh mục'!B18</f>
        <v>Kỳ này</v>
      </c>
      <c r="AE412" s="1228"/>
      <c r="AF412" s="1228"/>
      <c r="AG412" s="1228"/>
      <c r="AH412" s="1228"/>
      <c r="AI412" s="1228"/>
      <c r="AM412" s="462"/>
    </row>
    <row r="413" spans="1:39" ht="15">
      <c r="A413" s="50"/>
      <c r="B413" s="50"/>
      <c r="C413" s="582"/>
      <c r="D413" s="582"/>
      <c r="E413" s="582"/>
      <c r="F413" s="582"/>
      <c r="G413" s="582"/>
      <c r="H413" s="582"/>
      <c r="I413" s="582"/>
      <c r="J413" s="582"/>
      <c r="K413" s="582"/>
      <c r="L413" s="582"/>
      <c r="M413" s="582"/>
      <c r="N413" s="582"/>
      <c r="O413" s="582"/>
      <c r="P413" s="582"/>
      <c r="Q413" s="582"/>
      <c r="R413" s="582"/>
      <c r="S413" s="582"/>
      <c r="T413" s="582"/>
      <c r="U413" s="582"/>
      <c r="V413" s="582"/>
      <c r="W413" s="767"/>
      <c r="X413" s="767"/>
      <c r="Y413" s="767"/>
      <c r="Z413" s="767"/>
      <c r="AA413" s="767"/>
      <c r="AB413" s="766" t="s">
        <v>1213</v>
      </c>
      <c r="AC413" s="587"/>
      <c r="AD413" s="771"/>
      <c r="AE413" s="767"/>
      <c r="AF413" s="767"/>
      <c r="AG413" s="767"/>
      <c r="AH413" s="767"/>
      <c r="AI413" s="766" t="s">
        <v>1213</v>
      </c>
      <c r="AM413" s="462"/>
    </row>
    <row r="414" spans="1:39" ht="15">
      <c r="A414" s="50"/>
      <c r="B414" s="50"/>
      <c r="C414" s="582"/>
      <c r="D414" s="582" t="s">
        <v>1183</v>
      </c>
      <c r="E414" s="582"/>
      <c r="F414" s="582"/>
      <c r="G414" s="582"/>
      <c r="H414" s="582"/>
      <c r="I414" s="582"/>
      <c r="J414" s="582"/>
      <c r="K414" s="582"/>
      <c r="L414" s="582"/>
      <c r="M414" s="582"/>
      <c r="N414" s="582"/>
      <c r="O414" s="582"/>
      <c r="P414" s="582"/>
      <c r="Q414" s="582"/>
      <c r="R414" s="582"/>
      <c r="S414" s="582"/>
      <c r="T414" s="582"/>
      <c r="U414" s="582"/>
      <c r="V414" s="582"/>
      <c r="W414" s="1208">
        <f>'Tổng hợp'!F249</f>
        <v>190849571</v>
      </c>
      <c r="X414" s="1208"/>
      <c r="Y414" s="1208"/>
      <c r="Z414" s="1208"/>
      <c r="AA414" s="1208"/>
      <c r="AB414" s="1208"/>
      <c r="AC414" s="574"/>
      <c r="AD414" s="1208">
        <f>'Tổng hợp'!J249</f>
        <v>-85330526</v>
      </c>
      <c r="AE414" s="1208"/>
      <c r="AF414" s="1208"/>
      <c r="AG414" s="1208"/>
      <c r="AH414" s="1208"/>
      <c r="AI414" s="1208"/>
      <c r="AM414" s="462"/>
    </row>
    <row r="415" spans="1:39" ht="43.5" customHeight="1">
      <c r="A415" s="50"/>
      <c r="B415" s="50"/>
      <c r="C415" s="582"/>
      <c r="D415" s="1285" t="s">
        <v>1184</v>
      </c>
      <c r="E415" s="1285"/>
      <c r="F415" s="1285"/>
      <c r="G415" s="1285"/>
      <c r="H415" s="1285"/>
      <c r="I415" s="1285"/>
      <c r="J415" s="1285"/>
      <c r="K415" s="1285"/>
      <c r="L415" s="1285"/>
      <c r="M415" s="1285"/>
      <c r="N415" s="1285"/>
      <c r="O415" s="1285"/>
      <c r="P415" s="1285"/>
      <c r="Q415" s="1285"/>
      <c r="R415" s="1285"/>
      <c r="S415" s="1285"/>
      <c r="T415" s="1285"/>
      <c r="U415" s="1285"/>
      <c r="V415" s="582"/>
      <c r="W415" s="1208"/>
      <c r="X415" s="1208"/>
      <c r="Y415" s="1208"/>
      <c r="Z415" s="1208"/>
      <c r="AA415" s="1208"/>
      <c r="AB415" s="1208"/>
      <c r="AC415" s="574"/>
      <c r="AD415" s="1208"/>
      <c r="AE415" s="1208"/>
      <c r="AF415" s="1208"/>
      <c r="AG415" s="1208"/>
      <c r="AH415" s="1208"/>
      <c r="AI415" s="1208"/>
      <c r="AM415" s="462"/>
    </row>
    <row r="416" spans="1:39" ht="15">
      <c r="A416" s="50"/>
      <c r="B416" s="50"/>
      <c r="C416" s="582"/>
      <c r="D416" s="582" t="s">
        <v>1185</v>
      </c>
      <c r="E416" s="582"/>
      <c r="F416" s="582"/>
      <c r="G416" s="582"/>
      <c r="H416" s="582"/>
      <c r="I416" s="582"/>
      <c r="J416" s="582"/>
      <c r="K416" s="582"/>
      <c r="L416" s="582"/>
      <c r="M416" s="582"/>
      <c r="N416" s="582"/>
      <c r="O416" s="582"/>
      <c r="P416" s="582"/>
      <c r="Q416" s="582"/>
      <c r="R416" s="582"/>
      <c r="S416" s="582"/>
      <c r="T416" s="582"/>
      <c r="U416" s="582"/>
      <c r="V416" s="582"/>
      <c r="W416" s="1208">
        <f>W414+W415</f>
        <v>190849571</v>
      </c>
      <c r="X416" s="1208"/>
      <c r="Y416" s="1208"/>
      <c r="Z416" s="1208"/>
      <c r="AA416" s="1208"/>
      <c r="AB416" s="1208"/>
      <c r="AC416" s="574"/>
      <c r="AD416" s="1208">
        <f>AD414+AD415</f>
        <v>-85330526</v>
      </c>
      <c r="AE416" s="1208"/>
      <c r="AF416" s="1208"/>
      <c r="AG416" s="1208"/>
      <c r="AH416" s="1208"/>
      <c r="AI416" s="1208"/>
      <c r="AM416" s="462"/>
    </row>
    <row r="417" spans="1:39" ht="15">
      <c r="A417" s="50"/>
      <c r="B417" s="50"/>
      <c r="C417" s="582"/>
      <c r="D417" s="582" t="s">
        <v>1461</v>
      </c>
      <c r="E417" s="582"/>
      <c r="F417" s="582"/>
      <c r="G417" s="582"/>
      <c r="H417" s="582"/>
      <c r="I417" s="582"/>
      <c r="J417" s="582"/>
      <c r="K417" s="582"/>
      <c r="L417" s="582"/>
      <c r="M417" s="582"/>
      <c r="N417" s="582"/>
      <c r="O417" s="582"/>
      <c r="P417" s="582"/>
      <c r="Q417" s="582"/>
      <c r="R417" s="582"/>
      <c r="S417" s="582"/>
      <c r="T417" s="582"/>
      <c r="U417" s="582"/>
      <c r="V417" s="582"/>
      <c r="W417" s="1208">
        <v>2875000</v>
      </c>
      <c r="X417" s="1208"/>
      <c r="Y417" s="1208"/>
      <c r="Z417" s="1208"/>
      <c r="AA417" s="1208"/>
      <c r="AB417" s="1208"/>
      <c r="AC417" s="574"/>
      <c r="AD417" s="1208">
        <v>2875000</v>
      </c>
      <c r="AE417" s="1208"/>
      <c r="AF417" s="1208"/>
      <c r="AG417" s="1208"/>
      <c r="AH417" s="1208"/>
      <c r="AI417" s="1208"/>
      <c r="AM417" s="462"/>
    </row>
    <row r="418" spans="1:39" ht="15.75" thickBot="1">
      <c r="A418" s="50"/>
      <c r="B418" s="50"/>
      <c r="C418" s="582"/>
      <c r="D418" s="142" t="s">
        <v>1182</v>
      </c>
      <c r="E418" s="582"/>
      <c r="F418" s="582"/>
      <c r="G418" s="582"/>
      <c r="H418" s="582"/>
      <c r="I418" s="582"/>
      <c r="J418" s="582"/>
      <c r="K418" s="582"/>
      <c r="L418" s="582"/>
      <c r="M418" s="582"/>
      <c r="N418" s="582"/>
      <c r="O418" s="582"/>
      <c r="P418" s="582"/>
      <c r="Q418" s="582"/>
      <c r="R418" s="582"/>
      <c r="S418" s="582"/>
      <c r="T418" s="582"/>
      <c r="U418" s="582"/>
      <c r="V418" s="582"/>
      <c r="W418" s="1205">
        <f>W416/W417</f>
        <v>66.38245947826087</v>
      </c>
      <c r="X418" s="1205"/>
      <c r="Y418" s="1205"/>
      <c r="Z418" s="1205"/>
      <c r="AA418" s="1205"/>
      <c r="AB418" s="1205"/>
      <c r="AC418" s="573"/>
      <c r="AD418" s="1205">
        <f>AD416/AD417</f>
        <v>-29.68018295652174</v>
      </c>
      <c r="AE418" s="1205"/>
      <c r="AF418" s="1205"/>
      <c r="AG418" s="1205"/>
      <c r="AH418" s="1205"/>
      <c r="AI418" s="1205"/>
      <c r="AM418" s="462"/>
    </row>
    <row r="419" spans="1:39" ht="15.75" thickTop="1">
      <c r="A419" s="50"/>
      <c r="B419" s="50"/>
      <c r="C419" s="582"/>
      <c r="D419" s="142"/>
      <c r="E419" s="582"/>
      <c r="F419" s="582"/>
      <c r="G419" s="582"/>
      <c r="H419" s="582"/>
      <c r="I419" s="582"/>
      <c r="J419" s="582"/>
      <c r="K419" s="582"/>
      <c r="L419" s="582"/>
      <c r="M419" s="582"/>
      <c r="N419" s="582"/>
      <c r="O419" s="582"/>
      <c r="P419" s="582"/>
      <c r="Q419" s="582"/>
      <c r="R419" s="582"/>
      <c r="S419" s="582"/>
      <c r="T419" s="582"/>
      <c r="U419" s="582"/>
      <c r="V419" s="582"/>
      <c r="W419" s="573"/>
      <c r="X419" s="573"/>
      <c r="Y419" s="573"/>
      <c r="Z419" s="573"/>
      <c r="AA419" s="573"/>
      <c r="AB419" s="573"/>
      <c r="AC419" s="573"/>
      <c r="AD419" s="573"/>
      <c r="AE419" s="573"/>
      <c r="AF419" s="573"/>
      <c r="AG419" s="573"/>
      <c r="AH419" s="573"/>
      <c r="AI419" s="573"/>
      <c r="AM419" s="462"/>
    </row>
    <row r="420" spans="1:35" ht="15">
      <c r="A420" s="50" t="s">
        <v>1289</v>
      </c>
      <c r="B420" s="50" t="s">
        <v>1254</v>
      </c>
      <c r="C420" s="1409" t="s">
        <v>1384</v>
      </c>
      <c r="D420" s="1409"/>
      <c r="E420" s="1409"/>
      <c r="F420" s="1409"/>
      <c r="G420" s="1409"/>
      <c r="H420" s="1409"/>
      <c r="I420" s="1409"/>
      <c r="J420" s="1409"/>
      <c r="K420" s="1409"/>
      <c r="L420" s="1409"/>
      <c r="M420" s="1409"/>
      <c r="N420" s="1409"/>
      <c r="O420" s="1409"/>
      <c r="P420" s="1409"/>
      <c r="Q420" s="1409"/>
      <c r="R420" s="1409"/>
      <c r="S420" s="1409"/>
      <c r="T420" s="1409"/>
      <c r="U420" s="1409"/>
      <c r="V420" s="1409"/>
      <c r="W420" s="1409"/>
      <c r="X420" s="1409"/>
      <c r="Y420" s="1409"/>
      <c r="Z420" s="1409"/>
      <c r="AA420" s="1409"/>
      <c r="AB420" s="1409"/>
      <c r="AC420" s="1409"/>
      <c r="AD420" s="1409"/>
      <c r="AE420" s="1409"/>
      <c r="AF420" s="1409"/>
      <c r="AG420" s="1409"/>
      <c r="AH420" s="1409"/>
      <c r="AI420" s="1409"/>
    </row>
    <row r="421" spans="1:35" ht="15">
      <c r="A421" s="50"/>
      <c r="B421" s="50"/>
      <c r="C421" s="14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row>
    <row r="422" spans="1:39" ht="15">
      <c r="A422" s="142" t="s">
        <v>1371</v>
      </c>
      <c r="B422" s="142"/>
      <c r="C422" s="50"/>
      <c r="D422" s="50" t="s">
        <v>316</v>
      </c>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K422" s="461">
        <v>24</v>
      </c>
      <c r="AL422" s="461" t="s">
        <v>1254</v>
      </c>
      <c r="AM422" s="462" t="s">
        <v>321</v>
      </c>
    </row>
    <row r="423" spans="1:35" ht="15">
      <c r="A423" s="50"/>
      <c r="B423" s="50"/>
      <c r="C423" s="582"/>
      <c r="D423" s="582"/>
      <c r="E423" s="582"/>
      <c r="F423" s="582"/>
      <c r="G423" s="582"/>
      <c r="H423" s="582"/>
      <c r="I423" s="582"/>
      <c r="J423" s="582"/>
      <c r="K423" s="582"/>
      <c r="L423" s="582"/>
      <c r="M423" s="582"/>
      <c r="N423" s="582"/>
      <c r="O423" s="582"/>
      <c r="P423" s="582"/>
      <c r="Q423" s="582"/>
      <c r="R423" s="582"/>
      <c r="S423" s="582"/>
      <c r="T423" s="582"/>
      <c r="U423" s="582"/>
      <c r="V423" s="582"/>
      <c r="W423" s="1209" t="str">
        <f>'Danh mục'!$B$18</f>
        <v>Kỳ này</v>
      </c>
      <c r="X423" s="1209"/>
      <c r="Y423" s="1209"/>
      <c r="Z423" s="1209"/>
      <c r="AA423" s="1209"/>
      <c r="AB423" s="1209"/>
      <c r="AC423" s="587"/>
      <c r="AD423" s="1209" t="str">
        <f>'Danh mục'!$B$20</f>
        <v>Kỳ trước</v>
      </c>
      <c r="AE423" s="1209"/>
      <c r="AF423" s="1209"/>
      <c r="AG423" s="1209"/>
      <c r="AH423" s="1209"/>
      <c r="AI423" s="1209"/>
    </row>
    <row r="424" spans="1:72" ht="15">
      <c r="A424" s="50"/>
      <c r="B424" s="50"/>
      <c r="C424" s="582"/>
      <c r="D424" s="582"/>
      <c r="E424" s="582"/>
      <c r="F424" s="582"/>
      <c r="G424" s="582"/>
      <c r="H424" s="582"/>
      <c r="I424" s="582"/>
      <c r="J424" s="582"/>
      <c r="K424" s="582"/>
      <c r="L424" s="582"/>
      <c r="M424" s="582"/>
      <c r="N424" s="582"/>
      <c r="O424" s="582"/>
      <c r="P424" s="582"/>
      <c r="Q424" s="582"/>
      <c r="R424" s="582"/>
      <c r="S424" s="582"/>
      <c r="T424" s="582"/>
      <c r="U424" s="582"/>
      <c r="V424" s="582"/>
      <c r="W424" s="771"/>
      <c r="X424" s="767"/>
      <c r="Y424" s="767"/>
      <c r="Z424" s="767"/>
      <c r="AA424" s="767"/>
      <c r="AB424" s="766" t="s">
        <v>1213</v>
      </c>
      <c r="AC424" s="587"/>
      <c r="AD424" s="771"/>
      <c r="AE424" s="767"/>
      <c r="AF424" s="767"/>
      <c r="AG424" s="767"/>
      <c r="AH424" s="767"/>
      <c r="AI424" s="766" t="s">
        <v>1213</v>
      </c>
      <c r="BG424" s="1373" t="s">
        <v>498</v>
      </c>
      <c r="BH424" s="1373"/>
      <c r="BI424" s="1373"/>
      <c r="BJ424" s="1373"/>
      <c r="BK424" s="1373"/>
      <c r="BL424" s="1373"/>
      <c r="BN424" s="1373" t="s">
        <v>499</v>
      </c>
      <c r="BO424" s="1373"/>
      <c r="BP424" s="1373"/>
      <c r="BQ424" s="1373"/>
      <c r="BR424" s="1373"/>
      <c r="BS424" s="1373"/>
      <c r="BT424" s="506"/>
    </row>
    <row r="425" spans="1:72" ht="15">
      <c r="A425" s="50"/>
      <c r="B425" s="50"/>
      <c r="C425" s="582" t="s">
        <v>1271</v>
      </c>
      <c r="D425" s="582"/>
      <c r="E425" s="582"/>
      <c r="F425" s="582"/>
      <c r="G425" s="582"/>
      <c r="H425" s="582"/>
      <c r="I425" s="582"/>
      <c r="J425" s="582"/>
      <c r="K425" s="582"/>
      <c r="L425" s="582"/>
      <c r="M425" s="582"/>
      <c r="N425" s="582"/>
      <c r="O425" s="582"/>
      <c r="P425" s="582"/>
      <c r="Q425" s="582"/>
      <c r="R425" s="582"/>
      <c r="S425" s="582"/>
      <c r="T425" s="582"/>
      <c r="U425" s="582"/>
      <c r="V425" s="582"/>
      <c r="W425" s="1208">
        <v>312690000</v>
      </c>
      <c r="X425" s="1208"/>
      <c r="Y425" s="1208"/>
      <c r="Z425" s="1208"/>
      <c r="AA425" s="1208"/>
      <c r="AB425" s="1208"/>
      <c r="AC425" s="581"/>
      <c r="AD425" s="1208">
        <v>0</v>
      </c>
      <c r="AE425" s="1208"/>
      <c r="AF425" s="1208"/>
      <c r="AG425" s="1208"/>
      <c r="AH425" s="1208"/>
      <c r="AI425" s="1208"/>
      <c r="AM425" s="475" t="s">
        <v>322</v>
      </c>
      <c r="BG425" s="1371"/>
      <c r="BH425" s="1371"/>
      <c r="BI425" s="1371"/>
      <c r="BJ425" s="1371"/>
      <c r="BK425" s="1371"/>
      <c r="BL425" s="1371"/>
      <c r="BM425" s="469"/>
      <c r="BN425" s="1371"/>
      <c r="BO425" s="1371"/>
      <c r="BP425" s="1371"/>
      <c r="BQ425" s="1371"/>
      <c r="BR425" s="1371"/>
      <c r="BS425" s="1371"/>
      <c r="BT425" s="482"/>
    </row>
    <row r="426" spans="1:72" ht="15" hidden="1">
      <c r="A426" s="50"/>
      <c r="B426" s="50"/>
      <c r="C426" s="582" t="s">
        <v>317</v>
      </c>
      <c r="D426" s="582"/>
      <c r="E426" s="582"/>
      <c r="F426" s="582"/>
      <c r="G426" s="582"/>
      <c r="H426" s="582"/>
      <c r="I426" s="582"/>
      <c r="J426" s="582"/>
      <c r="K426" s="582"/>
      <c r="L426" s="582"/>
      <c r="M426" s="582"/>
      <c r="N426" s="582"/>
      <c r="O426" s="582"/>
      <c r="P426" s="582"/>
      <c r="Q426" s="582"/>
      <c r="R426" s="582"/>
      <c r="S426" s="582"/>
      <c r="T426" s="582"/>
      <c r="U426" s="582"/>
      <c r="V426" s="582"/>
      <c r="W426" s="1208">
        <v>0</v>
      </c>
      <c r="X426" s="1208"/>
      <c r="Y426" s="1208"/>
      <c r="Z426" s="1208"/>
      <c r="AA426" s="1208"/>
      <c r="AB426" s="1208"/>
      <c r="AC426" s="581"/>
      <c r="AD426" s="1208">
        <v>0</v>
      </c>
      <c r="AE426" s="1208"/>
      <c r="AF426" s="1208"/>
      <c r="AG426" s="1208"/>
      <c r="AH426" s="1208"/>
      <c r="AI426" s="1208"/>
      <c r="AM426" s="475" t="s">
        <v>323</v>
      </c>
      <c r="BG426" s="1371"/>
      <c r="BH426" s="1371"/>
      <c r="BI426" s="1371"/>
      <c r="BJ426" s="1371"/>
      <c r="BK426" s="1371"/>
      <c r="BL426" s="1371"/>
      <c r="BM426" s="469"/>
      <c r="BN426" s="1371"/>
      <c r="BO426" s="1371"/>
      <c r="BP426" s="1371"/>
      <c r="BQ426" s="1371"/>
      <c r="BR426" s="1371"/>
      <c r="BS426" s="1371"/>
      <c r="BT426" s="482"/>
    </row>
    <row r="427" spans="1:72" ht="15" hidden="1">
      <c r="A427" s="50"/>
      <c r="B427" s="50"/>
      <c r="C427" s="582" t="s">
        <v>1328</v>
      </c>
      <c r="D427" s="582"/>
      <c r="E427" s="582"/>
      <c r="F427" s="582"/>
      <c r="G427" s="582"/>
      <c r="H427" s="582"/>
      <c r="I427" s="582"/>
      <c r="J427" s="582"/>
      <c r="K427" s="582"/>
      <c r="L427" s="582"/>
      <c r="M427" s="582"/>
      <c r="N427" s="582"/>
      <c r="O427" s="582"/>
      <c r="P427" s="582"/>
      <c r="Q427" s="582"/>
      <c r="R427" s="582"/>
      <c r="S427" s="582"/>
      <c r="T427" s="582"/>
      <c r="U427" s="582"/>
      <c r="V427" s="582"/>
      <c r="W427" s="1208"/>
      <c r="X427" s="1208"/>
      <c r="Y427" s="1208"/>
      <c r="Z427" s="1208"/>
      <c r="AA427" s="1208"/>
      <c r="AB427" s="1208"/>
      <c r="AC427" s="581"/>
      <c r="AD427" s="1208">
        <v>0</v>
      </c>
      <c r="AE427" s="1208"/>
      <c r="AF427" s="1208"/>
      <c r="AG427" s="1208"/>
      <c r="AH427" s="1208"/>
      <c r="AI427" s="1208"/>
      <c r="AM427" s="463" t="s">
        <v>324</v>
      </c>
      <c r="BG427" s="1372">
        <f>SUBTOTAL(9,BG428:BL431)</f>
        <v>0</v>
      </c>
      <c r="BH427" s="1372"/>
      <c r="BI427" s="1372"/>
      <c r="BJ427" s="1372"/>
      <c r="BK427" s="1372"/>
      <c r="BL427" s="1372"/>
      <c r="BM427" s="469"/>
      <c r="BN427" s="1372">
        <f>SUBTOTAL(9,BN428:BS431)</f>
        <v>0</v>
      </c>
      <c r="BO427" s="1372"/>
      <c r="BP427" s="1372"/>
      <c r="BQ427" s="1372"/>
      <c r="BR427" s="1372"/>
      <c r="BS427" s="1372"/>
      <c r="BT427" s="469"/>
    </row>
    <row r="428" spans="1:72" ht="15">
      <c r="A428" s="50"/>
      <c r="B428" s="50"/>
      <c r="C428" s="623" t="s">
        <v>317</v>
      </c>
      <c r="D428" s="590"/>
      <c r="E428" s="582"/>
      <c r="F428" s="582"/>
      <c r="G428" s="582"/>
      <c r="H428" s="582"/>
      <c r="I428" s="582"/>
      <c r="J428" s="582"/>
      <c r="K428" s="582"/>
      <c r="L428" s="582"/>
      <c r="M428" s="582"/>
      <c r="N428" s="582"/>
      <c r="O428" s="582"/>
      <c r="P428" s="582"/>
      <c r="Q428" s="582"/>
      <c r="R428" s="582"/>
      <c r="S428" s="582"/>
      <c r="T428" s="582"/>
      <c r="U428" s="582"/>
      <c r="V428" s="582"/>
      <c r="W428" s="1208">
        <v>18182118220</v>
      </c>
      <c r="X428" s="1208"/>
      <c r="Y428" s="1208"/>
      <c r="Z428" s="1208"/>
      <c r="AA428" s="1208"/>
      <c r="AB428" s="1208"/>
      <c r="AC428" s="592"/>
      <c r="AD428" s="1208">
        <f>'Tổng hợp'!J221</f>
        <v>17023570346</v>
      </c>
      <c r="AE428" s="1208"/>
      <c r="AF428" s="1208"/>
      <c r="AG428" s="1208"/>
      <c r="AH428" s="1208"/>
      <c r="AI428" s="1208"/>
      <c r="AM428" s="475" t="s">
        <v>325</v>
      </c>
      <c r="BG428" s="1371"/>
      <c r="BH428" s="1371"/>
      <c r="BI428" s="1371"/>
      <c r="BJ428" s="1371"/>
      <c r="BK428" s="1371"/>
      <c r="BL428" s="1371"/>
      <c r="BM428" s="471"/>
      <c r="BN428" s="1371"/>
      <c r="BO428" s="1371"/>
      <c r="BP428" s="1371"/>
      <c r="BQ428" s="1371"/>
      <c r="BR428" s="1371"/>
      <c r="BS428" s="1371"/>
      <c r="BT428" s="482"/>
    </row>
    <row r="429" spans="1:72" ht="15" hidden="1">
      <c r="A429" s="50"/>
      <c r="B429" s="50"/>
      <c r="C429" s="590"/>
      <c r="D429" s="590"/>
      <c r="E429" s="582"/>
      <c r="F429" s="582"/>
      <c r="G429" s="582"/>
      <c r="H429" s="582"/>
      <c r="I429" s="582"/>
      <c r="J429" s="582"/>
      <c r="K429" s="582"/>
      <c r="L429" s="582"/>
      <c r="M429" s="582"/>
      <c r="N429" s="582"/>
      <c r="O429" s="582"/>
      <c r="P429" s="582"/>
      <c r="Q429" s="582"/>
      <c r="R429" s="582"/>
      <c r="S429" s="582"/>
      <c r="T429" s="582"/>
      <c r="U429" s="582"/>
      <c r="V429" s="582"/>
      <c r="W429" s="1204"/>
      <c r="X429" s="1204"/>
      <c r="Y429" s="1204"/>
      <c r="Z429" s="1204"/>
      <c r="AA429" s="1204"/>
      <c r="AB429" s="1204"/>
      <c r="AC429" s="592"/>
      <c r="AD429" s="1204"/>
      <c r="AE429" s="1204"/>
      <c r="AF429" s="1204"/>
      <c r="AG429" s="1204"/>
      <c r="AH429" s="1204"/>
      <c r="AI429" s="1204"/>
      <c r="AM429" s="475" t="s">
        <v>326</v>
      </c>
      <c r="BG429" s="1371"/>
      <c r="BH429" s="1371"/>
      <c r="BI429" s="1371"/>
      <c r="BJ429" s="1371"/>
      <c r="BK429" s="1371"/>
      <c r="BL429" s="1371"/>
      <c r="BM429" s="471"/>
      <c r="BN429" s="1371"/>
      <c r="BO429" s="1371"/>
      <c r="BP429" s="1371"/>
      <c r="BQ429" s="1371"/>
      <c r="BR429" s="1371"/>
      <c r="BS429" s="1371"/>
      <c r="BT429" s="482"/>
    </row>
    <row r="430" spans="1:72" ht="15" hidden="1">
      <c r="A430" s="50"/>
      <c r="B430" s="50"/>
      <c r="C430" s="618"/>
      <c r="D430" s="590"/>
      <c r="E430" s="582"/>
      <c r="F430" s="582"/>
      <c r="G430" s="582"/>
      <c r="H430" s="582"/>
      <c r="I430" s="582"/>
      <c r="J430" s="582"/>
      <c r="K430" s="582"/>
      <c r="L430" s="582"/>
      <c r="M430" s="582"/>
      <c r="N430" s="582"/>
      <c r="O430" s="582"/>
      <c r="P430" s="582"/>
      <c r="Q430" s="582"/>
      <c r="R430" s="582"/>
      <c r="S430" s="582"/>
      <c r="T430" s="582"/>
      <c r="U430" s="582"/>
      <c r="V430" s="582"/>
      <c r="W430" s="1204"/>
      <c r="X430" s="1204"/>
      <c r="Y430" s="1204"/>
      <c r="Z430" s="1204"/>
      <c r="AA430" s="1204"/>
      <c r="AB430" s="1204"/>
      <c r="AC430" s="592"/>
      <c r="AD430" s="1204"/>
      <c r="AE430" s="1204"/>
      <c r="AF430" s="1204"/>
      <c r="AG430" s="1204"/>
      <c r="AH430" s="1204"/>
      <c r="AI430" s="1204"/>
      <c r="AM430" s="475" t="s">
        <v>327</v>
      </c>
      <c r="BG430" s="1371"/>
      <c r="BH430" s="1371"/>
      <c r="BI430" s="1371"/>
      <c r="BJ430" s="1371"/>
      <c r="BK430" s="1371"/>
      <c r="BL430" s="1371"/>
      <c r="BM430" s="471"/>
      <c r="BN430" s="1371"/>
      <c r="BO430" s="1371"/>
      <c r="BP430" s="1371"/>
      <c r="BQ430" s="1371"/>
      <c r="BR430" s="1371"/>
      <c r="BS430" s="1371"/>
      <c r="BT430" s="482"/>
    </row>
    <row r="431" spans="1:72" ht="15" hidden="1">
      <c r="A431" s="50"/>
      <c r="B431" s="50"/>
      <c r="C431" s="590"/>
      <c r="D431" s="590"/>
      <c r="E431" s="582"/>
      <c r="F431" s="582"/>
      <c r="G431" s="582"/>
      <c r="H431" s="582"/>
      <c r="I431" s="582"/>
      <c r="J431" s="582"/>
      <c r="K431" s="582"/>
      <c r="L431" s="582"/>
      <c r="M431" s="582"/>
      <c r="N431" s="582"/>
      <c r="O431" s="582"/>
      <c r="P431" s="582"/>
      <c r="Q431" s="582"/>
      <c r="R431" s="582"/>
      <c r="S431" s="582"/>
      <c r="T431" s="582"/>
      <c r="U431" s="582"/>
      <c r="V431" s="582"/>
      <c r="W431" s="1204"/>
      <c r="X431" s="1204"/>
      <c r="Y431" s="1204"/>
      <c r="Z431" s="1204"/>
      <c r="AA431" s="1204"/>
      <c r="AB431" s="1204"/>
      <c r="AC431" s="592"/>
      <c r="AD431" s="1204"/>
      <c r="AE431" s="1204"/>
      <c r="AF431" s="1204"/>
      <c r="AG431" s="1204"/>
      <c r="AH431" s="1204"/>
      <c r="AI431" s="1204"/>
      <c r="AM431" s="475" t="s">
        <v>328</v>
      </c>
      <c r="BG431" s="1371"/>
      <c r="BH431" s="1371"/>
      <c r="BI431" s="1371"/>
      <c r="BJ431" s="1371"/>
      <c r="BK431" s="1371"/>
      <c r="BL431" s="1371"/>
      <c r="BM431" s="471"/>
      <c r="BN431" s="1371"/>
      <c r="BO431" s="1371"/>
      <c r="BP431" s="1371"/>
      <c r="BQ431" s="1371"/>
      <c r="BR431" s="1371"/>
      <c r="BS431" s="1371"/>
      <c r="BT431" s="482"/>
    </row>
    <row r="432" spans="1:74" ht="15.75" thickBot="1">
      <c r="A432" s="50"/>
      <c r="B432" s="50"/>
      <c r="C432" s="590"/>
      <c r="D432" s="582"/>
      <c r="E432" s="582"/>
      <c r="F432" s="582"/>
      <c r="G432" s="582"/>
      <c r="H432" s="582"/>
      <c r="I432" s="582"/>
      <c r="J432" s="142" t="s">
        <v>113</v>
      </c>
      <c r="K432" s="142"/>
      <c r="L432" s="142"/>
      <c r="M432" s="142"/>
      <c r="N432" s="142"/>
      <c r="O432" s="142"/>
      <c r="P432" s="142"/>
      <c r="Q432" s="142"/>
      <c r="R432" s="142"/>
      <c r="S432" s="142"/>
      <c r="T432" s="142"/>
      <c r="U432" s="142"/>
      <c r="V432" s="142"/>
      <c r="W432" s="1205">
        <f>SUBTOTAL(9,W425:AB431)</f>
        <v>18494808220</v>
      </c>
      <c r="X432" s="1205"/>
      <c r="Y432" s="1205"/>
      <c r="Z432" s="1205"/>
      <c r="AA432" s="1205"/>
      <c r="AB432" s="1205"/>
      <c r="AC432" s="573"/>
      <c r="AD432" s="1205">
        <f>SUBTOTAL(9,AD425:AI431)</f>
        <v>17023570346</v>
      </c>
      <c r="AE432" s="1205"/>
      <c r="AF432" s="1205"/>
      <c r="AG432" s="1205"/>
      <c r="AH432" s="1205"/>
      <c r="AI432" s="1205"/>
      <c r="AM432" s="475" t="s">
        <v>329</v>
      </c>
      <c r="BG432" s="1331"/>
      <c r="BH432" s="1331"/>
      <c r="BI432" s="1331"/>
      <c r="BJ432" s="1331"/>
      <c r="BK432" s="1331"/>
      <c r="BL432" s="1331"/>
      <c r="BM432" s="471"/>
      <c r="BN432" s="1300"/>
      <c r="BO432" s="1300"/>
      <c r="BP432" s="1300"/>
      <c r="BQ432" s="1300"/>
      <c r="BR432" s="1300"/>
      <c r="BS432" s="1300"/>
      <c r="BT432" s="471"/>
      <c r="BU432" s="498">
        <f>W432-'Tổng hợp'!F221</f>
        <v>0</v>
      </c>
      <c r="BV432" s="498"/>
    </row>
    <row r="433" spans="1:72" ht="15.75" thickTop="1">
      <c r="A433" s="50"/>
      <c r="B433" s="50"/>
      <c r="C433" s="582"/>
      <c r="D433" s="582"/>
      <c r="E433" s="582"/>
      <c r="F433" s="582"/>
      <c r="G433" s="582"/>
      <c r="H433" s="582"/>
      <c r="I433" s="582"/>
      <c r="J433" s="582"/>
      <c r="K433" s="582"/>
      <c r="L433" s="582"/>
      <c r="M433" s="582"/>
      <c r="N433" s="582"/>
      <c r="O433" s="582"/>
      <c r="P433" s="582"/>
      <c r="Q433" s="582"/>
      <c r="R433" s="582"/>
      <c r="S433" s="582"/>
      <c r="T433" s="582"/>
      <c r="U433" s="582"/>
      <c r="V433" s="582"/>
      <c r="W433" s="1241"/>
      <c r="X433" s="1241"/>
      <c r="Y433" s="1241"/>
      <c r="Z433" s="1241"/>
      <c r="AA433" s="1241"/>
      <c r="AB433" s="1241"/>
      <c r="AC433" s="607"/>
      <c r="AD433" s="1241"/>
      <c r="AE433" s="1241"/>
      <c r="AF433" s="1241"/>
      <c r="AG433" s="1241"/>
      <c r="AH433" s="1241"/>
      <c r="AI433" s="1241"/>
      <c r="BG433" s="1300"/>
      <c r="BH433" s="1300"/>
      <c r="BI433" s="1300"/>
      <c r="BJ433" s="1300"/>
      <c r="BK433" s="1300"/>
      <c r="BL433" s="1300"/>
      <c r="BM433" s="471"/>
      <c r="BN433" s="1300"/>
      <c r="BO433" s="1300"/>
      <c r="BP433" s="1300"/>
      <c r="BQ433" s="1300"/>
      <c r="BR433" s="1300"/>
      <c r="BS433" s="1300"/>
      <c r="BT433" s="471"/>
    </row>
    <row r="434" spans="1:72" ht="15">
      <c r="A434" s="50">
        <v>26</v>
      </c>
      <c r="B434" s="50" t="s">
        <v>1254</v>
      </c>
      <c r="C434" s="50" t="s">
        <v>10</v>
      </c>
      <c r="D434" s="582"/>
      <c r="E434" s="582"/>
      <c r="F434" s="582"/>
      <c r="G434" s="582"/>
      <c r="H434" s="582"/>
      <c r="I434" s="582"/>
      <c r="J434" s="582"/>
      <c r="K434" s="582"/>
      <c r="L434" s="582"/>
      <c r="M434" s="582"/>
      <c r="N434" s="582"/>
      <c r="O434" s="582"/>
      <c r="P434" s="582"/>
      <c r="Q434" s="582"/>
      <c r="R434" s="582"/>
      <c r="S434" s="582"/>
      <c r="T434" s="582"/>
      <c r="U434" s="582"/>
      <c r="V434" s="582"/>
      <c r="W434" s="1247"/>
      <c r="X434" s="1247"/>
      <c r="Y434" s="1247"/>
      <c r="Z434" s="1247"/>
      <c r="AA434" s="1247"/>
      <c r="AB434" s="1247"/>
      <c r="AC434" s="607"/>
      <c r="AD434" s="1247"/>
      <c r="AE434" s="1247"/>
      <c r="AF434" s="1247"/>
      <c r="AG434" s="1247"/>
      <c r="AH434" s="1247"/>
      <c r="AI434" s="1247"/>
      <c r="AM434" s="462" t="s">
        <v>1007</v>
      </c>
      <c r="BG434" s="1374" t="e">
        <f>SUBTOTAL(9,#REF!)</f>
        <v>#REF!</v>
      </c>
      <c r="BH434" s="1374"/>
      <c r="BI434" s="1374"/>
      <c r="BJ434" s="1374"/>
      <c r="BK434" s="1374"/>
      <c r="BL434" s="1374"/>
      <c r="BM434" s="471"/>
      <c r="BN434" s="1374" t="e">
        <f>SUBTOTAL(9,#REF!)</f>
        <v>#REF!</v>
      </c>
      <c r="BO434" s="1374"/>
      <c r="BP434" s="1374"/>
      <c r="BQ434" s="1374"/>
      <c r="BR434" s="1374"/>
      <c r="BS434" s="1374"/>
      <c r="BT434" s="507"/>
    </row>
    <row r="435" spans="1:72" ht="15" hidden="1">
      <c r="A435" s="50"/>
      <c r="B435" s="50"/>
      <c r="C435" s="50"/>
      <c r="D435" s="582"/>
      <c r="E435" s="582"/>
      <c r="F435" s="582"/>
      <c r="G435" s="582"/>
      <c r="H435" s="582"/>
      <c r="I435" s="582"/>
      <c r="J435" s="582"/>
      <c r="K435" s="582"/>
      <c r="L435" s="582"/>
      <c r="M435" s="582"/>
      <c r="N435" s="582"/>
      <c r="O435" s="582"/>
      <c r="P435" s="582"/>
      <c r="Q435" s="582"/>
      <c r="R435" s="582"/>
      <c r="S435" s="582"/>
      <c r="T435" s="582"/>
      <c r="U435" s="582"/>
      <c r="V435" s="582"/>
      <c r="W435" s="794"/>
      <c r="X435" s="794"/>
      <c r="Y435" s="1239" t="s">
        <v>1333</v>
      </c>
      <c r="Z435" s="1239"/>
      <c r="AA435" s="1239"/>
      <c r="AB435" s="1239"/>
      <c r="AC435" s="1239"/>
      <c r="AD435" s="1239"/>
      <c r="AE435" s="1239"/>
      <c r="AF435" s="1239"/>
      <c r="AG435" s="1239"/>
      <c r="AH435" s="1239"/>
      <c r="AI435" s="1239"/>
      <c r="AM435" s="462"/>
      <c r="BG435" s="507"/>
      <c r="BH435" s="507"/>
      <c r="BI435" s="507"/>
      <c r="BJ435" s="507"/>
      <c r="BK435" s="507"/>
      <c r="BL435" s="507"/>
      <c r="BM435" s="471"/>
      <c r="BN435" s="507"/>
      <c r="BO435" s="507"/>
      <c r="BP435" s="507"/>
      <c r="BQ435" s="507"/>
      <c r="BR435" s="507"/>
      <c r="BS435" s="507"/>
      <c r="BT435" s="507"/>
    </row>
    <row r="436" spans="1:72" ht="15" hidden="1">
      <c r="A436" s="50"/>
      <c r="B436" s="50"/>
      <c r="C436" s="582"/>
      <c r="D436" s="582"/>
      <c r="E436" s="582"/>
      <c r="F436" s="582"/>
      <c r="G436" s="582"/>
      <c r="H436" s="582"/>
      <c r="I436" s="582"/>
      <c r="J436" s="582"/>
      <c r="K436" s="582"/>
      <c r="L436" s="582"/>
      <c r="M436" s="582"/>
      <c r="N436" s="582"/>
      <c r="O436" s="582"/>
      <c r="P436" s="582"/>
      <c r="Q436" s="582"/>
      <c r="R436" s="582"/>
      <c r="S436" s="582"/>
      <c r="T436" s="582"/>
      <c r="U436" s="582"/>
      <c r="V436" s="582"/>
      <c r="W436" s="1278" t="str">
        <f>'Danh mục'!$B$18</f>
        <v>Kỳ này</v>
      </c>
      <c r="X436" s="1278"/>
      <c r="Y436" s="1278"/>
      <c r="Z436" s="1278"/>
      <c r="AA436" s="1278"/>
      <c r="AB436" s="1278"/>
      <c r="AC436" s="228"/>
      <c r="AD436" s="1278" t="str">
        <f>'Danh mục'!$B$20</f>
        <v>Kỳ trước</v>
      </c>
      <c r="AE436" s="1278"/>
      <c r="AF436" s="1278"/>
      <c r="AG436" s="1278"/>
      <c r="AH436" s="1278"/>
      <c r="AI436" s="1278"/>
      <c r="BG436" s="1300"/>
      <c r="BH436" s="1300"/>
      <c r="BI436" s="1300"/>
      <c r="BJ436" s="1300"/>
      <c r="BK436" s="1300"/>
      <c r="BL436" s="1300"/>
      <c r="BM436" s="471"/>
      <c r="BN436" s="1300"/>
      <c r="BO436" s="1300"/>
      <c r="BP436" s="1300"/>
      <c r="BQ436" s="1300"/>
      <c r="BR436" s="1300"/>
      <c r="BS436" s="1300"/>
      <c r="BT436" s="471"/>
    </row>
    <row r="437" spans="1:72" ht="15" hidden="1">
      <c r="A437" s="50"/>
      <c r="B437" s="50"/>
      <c r="C437" s="582"/>
      <c r="D437" s="582"/>
      <c r="E437" s="582"/>
      <c r="F437" s="582"/>
      <c r="G437" s="582"/>
      <c r="H437" s="582"/>
      <c r="I437" s="582"/>
      <c r="J437" s="582"/>
      <c r="K437" s="582"/>
      <c r="L437" s="582"/>
      <c r="M437" s="582"/>
      <c r="N437" s="582"/>
      <c r="O437" s="582"/>
      <c r="P437" s="582"/>
      <c r="Q437" s="582"/>
      <c r="R437" s="582"/>
      <c r="S437" s="582"/>
      <c r="T437" s="582"/>
      <c r="U437" s="582"/>
      <c r="V437" s="582"/>
      <c r="W437" s="596"/>
      <c r="X437" s="586"/>
      <c r="Y437" s="586"/>
      <c r="Z437" s="586"/>
      <c r="AA437" s="586"/>
      <c r="AB437" s="587" t="s">
        <v>1213</v>
      </c>
      <c r="AC437" s="587"/>
      <c r="AD437" s="596"/>
      <c r="AE437" s="586"/>
      <c r="AF437" s="586"/>
      <c r="AG437" s="586"/>
      <c r="AH437" s="586"/>
      <c r="AI437" s="587" t="s">
        <v>1213</v>
      </c>
      <c r="BG437" s="471"/>
      <c r="BH437" s="471"/>
      <c r="BI437" s="471"/>
      <c r="BJ437" s="471"/>
      <c r="BK437" s="471"/>
      <c r="BL437" s="471"/>
      <c r="BM437" s="471"/>
      <c r="BN437" s="471"/>
      <c r="BO437" s="471"/>
      <c r="BP437" s="471"/>
      <c r="BQ437" s="471"/>
      <c r="BR437" s="471"/>
      <c r="BS437" s="471"/>
      <c r="BT437" s="471"/>
    </row>
    <row r="438" spans="1:72" ht="15" hidden="1">
      <c r="A438" s="50"/>
      <c r="B438" s="50"/>
      <c r="C438" s="582" t="s">
        <v>1016</v>
      </c>
      <c r="D438" s="582"/>
      <c r="E438" s="582"/>
      <c r="F438" s="582"/>
      <c r="G438" s="582"/>
      <c r="H438" s="582"/>
      <c r="I438" s="582"/>
      <c r="J438" s="582"/>
      <c r="K438" s="582"/>
      <c r="L438" s="582"/>
      <c r="M438" s="582"/>
      <c r="N438" s="582"/>
      <c r="O438" s="582"/>
      <c r="P438" s="582"/>
      <c r="Q438" s="582"/>
      <c r="R438" s="582"/>
      <c r="S438" s="582"/>
      <c r="T438" s="582"/>
      <c r="U438" s="582"/>
      <c r="V438" s="582"/>
      <c r="W438" s="1208">
        <f>'Tổng hợp'!F225</f>
        <v>0</v>
      </c>
      <c r="X438" s="1208"/>
      <c r="Y438" s="1208"/>
      <c r="Z438" s="1208"/>
      <c r="AA438" s="1208"/>
      <c r="AB438" s="1208"/>
      <c r="AC438" s="581"/>
      <c r="AD438" s="1208">
        <f>'Tổng hợp'!G225</f>
        <v>0</v>
      </c>
      <c r="AE438" s="1208"/>
      <c r="AF438" s="1208"/>
      <c r="AG438" s="1208"/>
      <c r="AH438" s="1208"/>
      <c r="AI438" s="1208"/>
      <c r="BG438" s="471"/>
      <c r="BH438" s="471"/>
      <c r="BI438" s="471"/>
      <c r="BJ438" s="471"/>
      <c r="BK438" s="471"/>
      <c r="BL438" s="471"/>
      <c r="BM438" s="471"/>
      <c r="BN438" s="471"/>
      <c r="BO438" s="471"/>
      <c r="BP438" s="471"/>
      <c r="BQ438" s="471"/>
      <c r="BR438" s="471"/>
      <c r="BS438" s="471"/>
      <c r="BT438" s="471"/>
    </row>
    <row r="439" spans="1:72" ht="15" hidden="1">
      <c r="A439" s="50"/>
      <c r="B439" s="50"/>
      <c r="C439" s="582" t="s">
        <v>1015</v>
      </c>
      <c r="D439" s="582"/>
      <c r="E439" s="582"/>
      <c r="F439" s="582"/>
      <c r="G439" s="582"/>
      <c r="H439" s="582"/>
      <c r="I439" s="582"/>
      <c r="J439" s="582"/>
      <c r="K439" s="582"/>
      <c r="L439" s="582"/>
      <c r="M439" s="582"/>
      <c r="N439" s="582"/>
      <c r="O439" s="582"/>
      <c r="P439" s="582"/>
      <c r="Q439" s="582"/>
      <c r="R439" s="582"/>
      <c r="S439" s="582"/>
      <c r="T439" s="582"/>
      <c r="U439" s="582"/>
      <c r="V439" s="582"/>
      <c r="W439" s="1208">
        <v>0</v>
      </c>
      <c r="X439" s="1208"/>
      <c r="Y439" s="1208"/>
      <c r="Z439" s="1208"/>
      <c r="AA439" s="1208"/>
      <c r="AB439" s="1208"/>
      <c r="AC439" s="581"/>
      <c r="AD439" s="1208">
        <v>0</v>
      </c>
      <c r="AE439" s="1208"/>
      <c r="AF439" s="1208"/>
      <c r="AG439" s="1208"/>
      <c r="AH439" s="1208"/>
      <c r="AI439" s="1208"/>
      <c r="BG439" s="471"/>
      <c r="BH439" s="471"/>
      <c r="BI439" s="471"/>
      <c r="BJ439" s="471"/>
      <c r="BK439" s="471"/>
      <c r="BL439" s="471"/>
      <c r="BM439" s="471"/>
      <c r="BN439" s="471"/>
      <c r="BO439" s="471"/>
      <c r="BP439" s="471"/>
      <c r="BQ439" s="471"/>
      <c r="BR439" s="471"/>
      <c r="BS439" s="471"/>
      <c r="BT439" s="471"/>
    </row>
    <row r="440" spans="1:72" ht="15" hidden="1">
      <c r="A440" s="50"/>
      <c r="B440" s="50"/>
      <c r="C440" s="582" t="s">
        <v>1013</v>
      </c>
      <c r="D440" s="582"/>
      <c r="E440" s="582"/>
      <c r="F440" s="582"/>
      <c r="G440" s="582"/>
      <c r="H440" s="582"/>
      <c r="I440" s="582"/>
      <c r="J440" s="582"/>
      <c r="K440" s="582"/>
      <c r="L440" s="582"/>
      <c r="M440" s="582"/>
      <c r="N440" s="582"/>
      <c r="O440" s="582"/>
      <c r="P440" s="582"/>
      <c r="Q440" s="582"/>
      <c r="R440" s="582"/>
      <c r="S440" s="582"/>
      <c r="T440" s="582"/>
      <c r="U440" s="582"/>
      <c r="V440" s="582"/>
      <c r="W440" s="1208">
        <f>'Tổng hợp'!F226</f>
        <v>0</v>
      </c>
      <c r="X440" s="1208"/>
      <c r="Y440" s="1208"/>
      <c r="Z440" s="1208"/>
      <c r="AA440" s="1208"/>
      <c r="AB440" s="1208"/>
      <c r="AC440" s="581"/>
      <c r="AD440" s="1208">
        <f>'Tổng hợp'!G226</f>
        <v>0</v>
      </c>
      <c r="AE440" s="1208"/>
      <c r="AF440" s="1208"/>
      <c r="AG440" s="1208"/>
      <c r="AH440" s="1208"/>
      <c r="AI440" s="1208"/>
      <c r="BG440" s="471"/>
      <c r="BH440" s="471"/>
      <c r="BI440" s="471"/>
      <c r="BJ440" s="471"/>
      <c r="BK440" s="471"/>
      <c r="BL440" s="471"/>
      <c r="BM440" s="471"/>
      <c r="BN440" s="471"/>
      <c r="BO440" s="471"/>
      <c r="BP440" s="471"/>
      <c r="BQ440" s="471"/>
      <c r="BR440" s="471"/>
      <c r="BS440" s="471"/>
      <c r="BT440" s="471"/>
    </row>
    <row r="441" spans="1:72" ht="15" hidden="1">
      <c r="A441" s="50"/>
      <c r="B441" s="50"/>
      <c r="C441" s="623" t="s">
        <v>11</v>
      </c>
      <c r="D441" s="582"/>
      <c r="E441" s="582"/>
      <c r="F441" s="582"/>
      <c r="G441" s="582"/>
      <c r="H441" s="582"/>
      <c r="I441" s="582"/>
      <c r="J441" s="582"/>
      <c r="K441" s="582"/>
      <c r="L441" s="582"/>
      <c r="M441" s="582"/>
      <c r="N441" s="582"/>
      <c r="O441" s="582"/>
      <c r="P441" s="582"/>
      <c r="Q441" s="582"/>
      <c r="R441" s="582"/>
      <c r="S441" s="582"/>
      <c r="T441" s="582"/>
      <c r="U441" s="582"/>
      <c r="V441" s="582"/>
      <c r="W441" s="1204"/>
      <c r="X441" s="1204"/>
      <c r="Y441" s="1204"/>
      <c r="Z441" s="1204"/>
      <c r="AA441" s="1204"/>
      <c r="AB441" s="1204"/>
      <c r="AC441" s="581"/>
      <c r="AD441" s="1204"/>
      <c r="AE441" s="1204"/>
      <c r="AF441" s="1204"/>
      <c r="AG441" s="1204"/>
      <c r="AH441" s="1204"/>
      <c r="AI441" s="1204"/>
      <c r="BG441" s="471"/>
      <c r="BH441" s="471"/>
      <c r="BI441" s="471"/>
      <c r="BJ441" s="471"/>
      <c r="BK441" s="471"/>
      <c r="BL441" s="471"/>
      <c r="BM441" s="471"/>
      <c r="BN441" s="471"/>
      <c r="BO441" s="471"/>
      <c r="BP441" s="471"/>
      <c r="BQ441" s="471"/>
      <c r="BR441" s="471"/>
      <c r="BS441" s="471"/>
      <c r="BT441" s="471"/>
    </row>
    <row r="442" spans="1:72" ht="15" hidden="1">
      <c r="A442" s="50"/>
      <c r="B442" s="50"/>
      <c r="C442" s="582" t="s">
        <v>72</v>
      </c>
      <c r="D442" s="582"/>
      <c r="E442" s="582"/>
      <c r="F442" s="582"/>
      <c r="G442" s="582"/>
      <c r="H442" s="582"/>
      <c r="I442" s="582"/>
      <c r="J442" s="582"/>
      <c r="K442" s="582"/>
      <c r="L442" s="582"/>
      <c r="M442" s="582"/>
      <c r="N442" s="582"/>
      <c r="O442" s="582"/>
      <c r="P442" s="582"/>
      <c r="Q442" s="582"/>
      <c r="R442" s="582"/>
      <c r="S442" s="582"/>
      <c r="T442" s="582"/>
      <c r="U442" s="582"/>
      <c r="V442" s="582"/>
      <c r="W442" s="1204"/>
      <c r="X442" s="1204"/>
      <c r="Y442" s="1204"/>
      <c r="Z442" s="1204"/>
      <c r="AA442" s="1204"/>
      <c r="AB442" s="1204"/>
      <c r="AC442" s="581"/>
      <c r="AD442" s="1204"/>
      <c r="AE442" s="1204"/>
      <c r="AF442" s="1204"/>
      <c r="AG442" s="1204"/>
      <c r="AH442" s="1204"/>
      <c r="AI442" s="1204"/>
      <c r="BG442" s="471"/>
      <c r="BH442" s="471"/>
      <c r="BI442" s="471"/>
      <c r="BJ442" s="471"/>
      <c r="BK442" s="471"/>
      <c r="BL442" s="471"/>
      <c r="BM442" s="471"/>
      <c r="BN442" s="471"/>
      <c r="BO442" s="471"/>
      <c r="BP442" s="471"/>
      <c r="BQ442" s="471"/>
      <c r="BR442" s="471"/>
      <c r="BS442" s="471"/>
      <c r="BT442" s="471"/>
    </row>
    <row r="443" spans="1:72" ht="15" hidden="1">
      <c r="A443" s="50"/>
      <c r="B443" s="50"/>
      <c r="C443" s="623" t="s">
        <v>12</v>
      </c>
      <c r="D443" s="582"/>
      <c r="E443" s="582"/>
      <c r="F443" s="582"/>
      <c r="G443" s="582"/>
      <c r="H443" s="582"/>
      <c r="I443" s="582"/>
      <c r="J443" s="582"/>
      <c r="K443" s="582"/>
      <c r="L443" s="582"/>
      <c r="M443" s="582"/>
      <c r="N443" s="582"/>
      <c r="O443" s="582"/>
      <c r="P443" s="582"/>
      <c r="Q443" s="582"/>
      <c r="R443" s="582"/>
      <c r="S443" s="582"/>
      <c r="T443" s="582"/>
      <c r="U443" s="582"/>
      <c r="V443" s="582"/>
      <c r="W443" s="1204"/>
      <c r="X443" s="1204"/>
      <c r="Y443" s="1204"/>
      <c r="Z443" s="1204"/>
      <c r="AA443" s="1204"/>
      <c r="AB443" s="1204"/>
      <c r="AC443" s="581"/>
      <c r="AD443" s="1204"/>
      <c r="AE443" s="1204"/>
      <c r="AF443" s="1204"/>
      <c r="AG443" s="1204"/>
      <c r="AH443" s="1204"/>
      <c r="AI443" s="1204"/>
      <c r="BG443" s="471"/>
      <c r="BH443" s="471"/>
      <c r="BI443" s="471"/>
      <c r="BJ443" s="471"/>
      <c r="BK443" s="471"/>
      <c r="BL443" s="471"/>
      <c r="BM443" s="471"/>
      <c r="BN443" s="471"/>
      <c r="BO443" s="471"/>
      <c r="BP443" s="471"/>
      <c r="BQ443" s="471"/>
      <c r="BR443" s="471"/>
      <c r="BS443" s="471"/>
      <c r="BT443" s="471"/>
    </row>
    <row r="444" spans="1:74" ht="15.75" hidden="1" thickBot="1">
      <c r="A444" s="50"/>
      <c r="B444" s="50"/>
      <c r="C444" s="582"/>
      <c r="D444" s="582"/>
      <c r="E444" s="582"/>
      <c r="F444" s="582"/>
      <c r="G444" s="582"/>
      <c r="H444" s="582"/>
      <c r="I444" s="582"/>
      <c r="J444" s="142" t="s">
        <v>113</v>
      </c>
      <c r="K444" s="142"/>
      <c r="L444" s="142"/>
      <c r="M444" s="142"/>
      <c r="N444" s="142"/>
      <c r="O444" s="142"/>
      <c r="P444" s="142"/>
      <c r="Q444" s="142"/>
      <c r="R444" s="142"/>
      <c r="S444" s="142"/>
      <c r="T444" s="142"/>
      <c r="U444" s="142"/>
      <c r="V444" s="142"/>
      <c r="W444" s="1205">
        <f>SUBTOTAL(9,W438:AB443)</f>
        <v>0</v>
      </c>
      <c r="X444" s="1205"/>
      <c r="Y444" s="1205"/>
      <c r="Z444" s="1205"/>
      <c r="AA444" s="1205"/>
      <c r="AB444" s="1205"/>
      <c r="AC444" s="573"/>
      <c r="AD444" s="1205">
        <f>SUBTOTAL(9,AD438:AI443)</f>
        <v>0</v>
      </c>
      <c r="AE444" s="1205"/>
      <c r="AF444" s="1205"/>
      <c r="AG444" s="1205"/>
      <c r="AH444" s="1205"/>
      <c r="AI444" s="1205"/>
      <c r="BG444" s="471"/>
      <c r="BH444" s="471"/>
      <c r="BI444" s="471"/>
      <c r="BJ444" s="471"/>
      <c r="BK444" s="471"/>
      <c r="BL444" s="471"/>
      <c r="BM444" s="471"/>
      <c r="BN444" s="471"/>
      <c r="BO444" s="471"/>
      <c r="BP444" s="471"/>
      <c r="BQ444" s="471"/>
      <c r="BR444" s="471"/>
      <c r="BS444" s="471"/>
      <c r="BT444" s="471"/>
      <c r="BU444" s="498">
        <f>W444-'Tổng hợp'!F224</f>
        <v>0</v>
      </c>
      <c r="BV444" s="498">
        <f>AD444-'Tổng hợp'!J224</f>
        <v>0</v>
      </c>
    </row>
    <row r="445" spans="1:35" ht="15">
      <c r="A445" s="50"/>
      <c r="B445" s="50"/>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row>
    <row r="446" spans="1:64" ht="15">
      <c r="A446" s="50">
        <v>27</v>
      </c>
      <c r="B446" s="50" t="s">
        <v>1254</v>
      </c>
      <c r="C446" s="50" t="s">
        <v>13</v>
      </c>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M446" s="462" t="s">
        <v>340</v>
      </c>
      <c r="BG446" s="1375"/>
      <c r="BH446" s="1375"/>
      <c r="BI446" s="1375"/>
      <c r="BJ446" s="1375"/>
      <c r="BK446" s="1375"/>
      <c r="BL446" s="1375"/>
    </row>
    <row r="447" spans="1:64" ht="15">
      <c r="A447" s="50"/>
      <c r="B447" s="50"/>
      <c r="C447" s="582"/>
      <c r="D447" s="582"/>
      <c r="E447" s="582"/>
      <c r="F447" s="582"/>
      <c r="G447" s="582"/>
      <c r="H447" s="582"/>
      <c r="I447" s="582"/>
      <c r="J447" s="582"/>
      <c r="K447" s="582"/>
      <c r="L447" s="582"/>
      <c r="M447" s="582"/>
      <c r="N447" s="582"/>
      <c r="O447" s="582"/>
      <c r="P447" s="582"/>
      <c r="Q447" s="582"/>
      <c r="R447" s="582"/>
      <c r="S447" s="582"/>
      <c r="T447" s="582"/>
      <c r="U447" s="582"/>
      <c r="V447" s="582"/>
      <c r="W447" s="1209" t="str">
        <f>'Danh mục'!$B$18</f>
        <v>Kỳ này</v>
      </c>
      <c r="X447" s="1209"/>
      <c r="Y447" s="1209"/>
      <c r="Z447" s="1209"/>
      <c r="AA447" s="1209"/>
      <c r="AB447" s="1209"/>
      <c r="AC447" s="587"/>
      <c r="AD447" s="1209" t="str">
        <f>'Danh mục'!$B$20</f>
        <v>Kỳ trước</v>
      </c>
      <c r="AE447" s="1209"/>
      <c r="AF447" s="1209"/>
      <c r="AG447" s="1209"/>
      <c r="AH447" s="1209"/>
      <c r="AI447" s="1209"/>
      <c r="BG447" s="1375"/>
      <c r="BH447" s="1375"/>
      <c r="BI447" s="1375"/>
      <c r="BJ447" s="1375"/>
      <c r="BK447" s="1375"/>
      <c r="BL447" s="1375"/>
    </row>
    <row r="448" spans="1:35" ht="15">
      <c r="A448" s="50"/>
      <c r="B448" s="50"/>
      <c r="C448" s="582"/>
      <c r="D448" s="582"/>
      <c r="E448" s="582"/>
      <c r="F448" s="582"/>
      <c r="G448" s="582"/>
      <c r="H448" s="582"/>
      <c r="I448" s="582"/>
      <c r="J448" s="582"/>
      <c r="K448" s="582"/>
      <c r="L448" s="582"/>
      <c r="M448" s="582"/>
      <c r="N448" s="582"/>
      <c r="O448" s="582"/>
      <c r="P448" s="582"/>
      <c r="Q448" s="582"/>
      <c r="R448" s="582"/>
      <c r="S448" s="582"/>
      <c r="T448" s="582"/>
      <c r="U448" s="582"/>
      <c r="V448" s="582"/>
      <c r="W448" s="771"/>
      <c r="X448" s="767"/>
      <c r="Y448" s="767"/>
      <c r="Z448" s="767"/>
      <c r="AA448" s="767"/>
      <c r="AB448" s="766" t="s">
        <v>1213</v>
      </c>
      <c r="AC448" s="587"/>
      <c r="AD448" s="771"/>
      <c r="AE448" s="767"/>
      <c r="AF448" s="767"/>
      <c r="AG448" s="767"/>
      <c r="AH448" s="767"/>
      <c r="AI448" s="766" t="s">
        <v>1213</v>
      </c>
    </row>
    <row r="449" spans="1:72" ht="15">
      <c r="A449" s="50"/>
      <c r="B449" s="50"/>
      <c r="C449" s="582" t="s">
        <v>1433</v>
      </c>
      <c r="D449" s="582"/>
      <c r="E449" s="582"/>
      <c r="F449" s="582"/>
      <c r="G449" s="582"/>
      <c r="H449" s="582"/>
      <c r="I449" s="582"/>
      <c r="J449" s="582"/>
      <c r="K449" s="582"/>
      <c r="L449" s="582"/>
      <c r="M449" s="582"/>
      <c r="N449" s="582"/>
      <c r="O449" s="582"/>
      <c r="P449" s="582"/>
      <c r="Q449" s="582"/>
      <c r="R449" s="582"/>
      <c r="S449" s="582"/>
      <c r="T449" s="582"/>
      <c r="U449" s="582"/>
      <c r="V449" s="582"/>
      <c r="W449" s="1208">
        <f>W425-W444</f>
        <v>312690000</v>
      </c>
      <c r="X449" s="1208"/>
      <c r="Y449" s="1208"/>
      <c r="Z449" s="1208"/>
      <c r="AA449" s="1208"/>
      <c r="AB449" s="1208"/>
      <c r="AC449" s="581"/>
      <c r="AD449" s="1208">
        <v>0</v>
      </c>
      <c r="AE449" s="1208"/>
      <c r="AF449" s="1208"/>
      <c r="AG449" s="1208"/>
      <c r="AH449" s="1208"/>
      <c r="AI449" s="1208"/>
      <c r="AM449" s="463" t="s">
        <v>342</v>
      </c>
      <c r="BN449" s="1328"/>
      <c r="BO449" s="1328"/>
      <c r="BP449" s="1328"/>
      <c r="BQ449" s="1328"/>
      <c r="BR449" s="1328"/>
      <c r="BS449" s="1328"/>
      <c r="BT449" s="469"/>
    </row>
    <row r="450" spans="1:72" ht="15">
      <c r="A450" s="50"/>
      <c r="B450" s="50"/>
      <c r="C450" s="623" t="s">
        <v>14</v>
      </c>
      <c r="D450" s="582"/>
      <c r="E450" s="582"/>
      <c r="F450" s="582"/>
      <c r="G450" s="582"/>
      <c r="H450" s="582"/>
      <c r="I450" s="582"/>
      <c r="J450" s="582"/>
      <c r="K450" s="582"/>
      <c r="L450" s="582"/>
      <c r="M450" s="582"/>
      <c r="N450" s="582"/>
      <c r="O450" s="582"/>
      <c r="P450" s="582"/>
      <c r="Q450" s="582"/>
      <c r="R450" s="582"/>
      <c r="S450" s="582"/>
      <c r="T450" s="582"/>
      <c r="U450" s="582"/>
      <c r="V450" s="582"/>
      <c r="W450" s="1208">
        <f>W428-W444</f>
        <v>18182118220</v>
      </c>
      <c r="X450" s="1208"/>
      <c r="Y450" s="1208"/>
      <c r="Z450" s="1208"/>
      <c r="AA450" s="1208"/>
      <c r="AB450" s="1208"/>
      <c r="AC450" s="581"/>
      <c r="AD450" s="1208">
        <f>AD428</f>
        <v>17023570346</v>
      </c>
      <c r="AE450" s="1208"/>
      <c r="AF450" s="1208"/>
      <c r="AG450" s="1208"/>
      <c r="AH450" s="1208"/>
      <c r="AI450" s="1208"/>
      <c r="AM450" s="463" t="s">
        <v>341</v>
      </c>
      <c r="BN450" s="1376"/>
      <c r="BO450" s="1376"/>
      <c r="BP450" s="1376"/>
      <c r="BQ450" s="1376"/>
      <c r="BR450" s="1376"/>
      <c r="BS450" s="1376"/>
      <c r="BT450" s="469"/>
    </row>
    <row r="451" spans="1:72" ht="15" hidden="1">
      <c r="A451" s="50"/>
      <c r="B451" s="50"/>
      <c r="C451" s="623" t="s">
        <v>1272</v>
      </c>
      <c r="D451" s="582"/>
      <c r="E451" s="582"/>
      <c r="F451" s="582"/>
      <c r="G451" s="582"/>
      <c r="H451" s="582"/>
      <c r="I451" s="582"/>
      <c r="J451" s="582"/>
      <c r="K451" s="582"/>
      <c r="L451" s="582"/>
      <c r="M451" s="582"/>
      <c r="N451" s="582"/>
      <c r="O451" s="582"/>
      <c r="P451" s="582"/>
      <c r="Q451" s="582"/>
      <c r="R451" s="582"/>
      <c r="S451" s="582"/>
      <c r="T451" s="582"/>
      <c r="U451" s="582"/>
      <c r="V451" s="582"/>
      <c r="W451" s="1208">
        <v>0</v>
      </c>
      <c r="X451" s="1208"/>
      <c r="Y451" s="1208"/>
      <c r="Z451" s="1208"/>
      <c r="AA451" s="1208"/>
      <c r="AB451" s="1208"/>
      <c r="AC451" s="581"/>
      <c r="AD451" s="1208">
        <v>0</v>
      </c>
      <c r="AE451" s="1208"/>
      <c r="AF451" s="1208"/>
      <c r="AG451" s="1208"/>
      <c r="AH451" s="1208"/>
      <c r="AI451" s="1208"/>
      <c r="AM451" s="463" t="s">
        <v>343</v>
      </c>
      <c r="BN451" s="1376"/>
      <c r="BO451" s="1376"/>
      <c r="BP451" s="1376"/>
      <c r="BQ451" s="1376"/>
      <c r="BR451" s="1376"/>
      <c r="BS451" s="1376"/>
      <c r="BT451" s="469"/>
    </row>
    <row r="452" spans="1:74" ht="15.75" thickBot="1">
      <c r="A452" s="50"/>
      <c r="B452" s="50"/>
      <c r="C452" s="582"/>
      <c r="D452" s="582"/>
      <c r="E452" s="582"/>
      <c r="F452" s="582"/>
      <c r="G452" s="582"/>
      <c r="H452" s="582"/>
      <c r="I452" s="582"/>
      <c r="J452" s="142" t="s">
        <v>113</v>
      </c>
      <c r="K452" s="582"/>
      <c r="L452" s="582"/>
      <c r="M452" s="582"/>
      <c r="N452" s="582"/>
      <c r="O452" s="582"/>
      <c r="P452" s="582"/>
      <c r="Q452" s="582"/>
      <c r="R452" s="582"/>
      <c r="S452" s="582"/>
      <c r="T452" s="582"/>
      <c r="U452" s="582"/>
      <c r="V452" s="582"/>
      <c r="W452" s="1205">
        <f>SUBTOTAL(9,W449:AB451)</f>
        <v>18494808220</v>
      </c>
      <c r="X452" s="1205"/>
      <c r="Y452" s="1205"/>
      <c r="Z452" s="1205"/>
      <c r="AA452" s="1205"/>
      <c r="AB452" s="1205"/>
      <c r="AC452" s="573"/>
      <c r="AD452" s="1205">
        <f>SUBTOTAL(9,AD449:AI451)</f>
        <v>17023570346</v>
      </c>
      <c r="AE452" s="1205"/>
      <c r="AF452" s="1205"/>
      <c r="AG452" s="1205"/>
      <c r="AH452" s="1205"/>
      <c r="AI452" s="1205"/>
      <c r="AM452" s="463" t="s">
        <v>344</v>
      </c>
      <c r="BN452" s="1376"/>
      <c r="BO452" s="1376"/>
      <c r="BP452" s="1376"/>
      <c r="BQ452" s="1376"/>
      <c r="BR452" s="1376"/>
      <c r="BS452" s="1376"/>
      <c r="BT452" s="469"/>
      <c r="BU452" s="498">
        <f>W452-'Tổng hợp'!F229</f>
        <v>0</v>
      </c>
      <c r="BV452" s="498">
        <f>AD452-'Tổng hợp'!J229</f>
        <v>0</v>
      </c>
    </row>
    <row r="453" spans="1:74" ht="8.25" customHeight="1" thickTop="1">
      <c r="A453" s="50"/>
      <c r="B453" s="50"/>
      <c r="C453" s="582"/>
      <c r="D453" s="582"/>
      <c r="E453" s="582"/>
      <c r="F453" s="582"/>
      <c r="G453" s="582"/>
      <c r="H453" s="582"/>
      <c r="I453" s="582"/>
      <c r="J453" s="142"/>
      <c r="K453" s="582"/>
      <c r="L453" s="582"/>
      <c r="M453" s="582"/>
      <c r="N453" s="582"/>
      <c r="O453" s="582"/>
      <c r="P453" s="582"/>
      <c r="Q453" s="582"/>
      <c r="R453" s="582"/>
      <c r="S453" s="582"/>
      <c r="T453" s="582"/>
      <c r="U453" s="582"/>
      <c r="V453" s="582"/>
      <c r="W453" s="573"/>
      <c r="X453" s="573"/>
      <c r="Y453" s="573"/>
      <c r="Z453" s="573"/>
      <c r="AA453" s="573"/>
      <c r="AB453" s="573"/>
      <c r="AC453" s="573"/>
      <c r="AD453" s="573"/>
      <c r="AE453" s="573"/>
      <c r="AF453" s="573"/>
      <c r="AG453" s="573"/>
      <c r="AH453" s="573"/>
      <c r="AI453" s="573"/>
      <c r="BN453" s="469"/>
      <c r="BO453" s="469"/>
      <c r="BP453" s="469"/>
      <c r="BQ453" s="469"/>
      <c r="BR453" s="469"/>
      <c r="BS453" s="469"/>
      <c r="BT453" s="469"/>
      <c r="BU453" s="498"/>
      <c r="BV453" s="498"/>
    </row>
    <row r="454" spans="1:72" ht="15">
      <c r="A454" s="50">
        <v>28</v>
      </c>
      <c r="B454" s="50" t="s">
        <v>1254</v>
      </c>
      <c r="C454" s="50" t="s">
        <v>15</v>
      </c>
      <c r="D454" s="582"/>
      <c r="E454" s="582"/>
      <c r="F454" s="582"/>
      <c r="G454" s="582"/>
      <c r="H454" s="582"/>
      <c r="I454" s="582"/>
      <c r="J454" s="582"/>
      <c r="K454" s="582"/>
      <c r="L454" s="582"/>
      <c r="M454" s="582"/>
      <c r="N454" s="582"/>
      <c r="O454" s="582"/>
      <c r="P454" s="582"/>
      <c r="Q454" s="582"/>
      <c r="R454" s="582"/>
      <c r="S454" s="582"/>
      <c r="T454" s="582"/>
      <c r="U454" s="582"/>
      <c r="V454" s="582"/>
      <c r="W454" s="582"/>
      <c r="X454" s="716"/>
      <c r="Y454" s="582"/>
      <c r="Z454" s="582"/>
      <c r="AA454" s="582"/>
      <c r="AB454" s="582"/>
      <c r="AC454" s="582"/>
      <c r="AD454" s="583"/>
      <c r="AE454" s="583"/>
      <c r="AF454" s="583"/>
      <c r="AG454" s="583"/>
      <c r="AH454" s="583"/>
      <c r="AI454" s="583"/>
      <c r="AK454" s="461">
        <v>25</v>
      </c>
      <c r="AL454" s="461" t="s">
        <v>1254</v>
      </c>
      <c r="AM454" s="462" t="s">
        <v>1009</v>
      </c>
      <c r="BN454" s="469"/>
      <c r="BO454" s="469"/>
      <c r="BP454" s="469"/>
      <c r="BQ454" s="469"/>
      <c r="BR454" s="469"/>
      <c r="BS454" s="469"/>
      <c r="BT454" s="469"/>
    </row>
    <row r="455" spans="1:72" ht="15">
      <c r="A455" s="50"/>
      <c r="B455" s="50"/>
      <c r="C455" s="582"/>
      <c r="D455" s="582"/>
      <c r="E455" s="582"/>
      <c r="F455" s="582"/>
      <c r="G455" s="582"/>
      <c r="H455" s="582"/>
      <c r="I455" s="582"/>
      <c r="J455" s="582"/>
      <c r="K455" s="582"/>
      <c r="L455" s="582"/>
      <c r="M455" s="582"/>
      <c r="N455" s="582"/>
      <c r="O455" s="582"/>
      <c r="P455" s="582"/>
      <c r="Q455" s="582"/>
      <c r="R455" s="582"/>
      <c r="S455" s="582"/>
      <c r="T455" s="582"/>
      <c r="U455" s="582"/>
      <c r="V455" s="582"/>
      <c r="W455" s="1209" t="str">
        <f>'Danh mục'!$B$18</f>
        <v>Kỳ này</v>
      </c>
      <c r="X455" s="1209"/>
      <c r="Y455" s="1209"/>
      <c r="Z455" s="1209"/>
      <c r="AA455" s="1209"/>
      <c r="AB455" s="1209"/>
      <c r="AC455" s="587"/>
      <c r="AD455" s="1209" t="str">
        <f>'Danh mục'!$B$20</f>
        <v>Kỳ trước</v>
      </c>
      <c r="AE455" s="1209"/>
      <c r="AF455" s="1209"/>
      <c r="AG455" s="1209"/>
      <c r="AH455" s="1209"/>
      <c r="AI455" s="1209"/>
      <c r="BN455" s="469"/>
      <c r="BO455" s="469"/>
      <c r="BP455" s="469"/>
      <c r="BQ455" s="469"/>
      <c r="BR455" s="469"/>
      <c r="BS455" s="469"/>
      <c r="BT455" s="469"/>
    </row>
    <row r="456" spans="1:72" ht="15">
      <c r="A456" s="50"/>
      <c r="B456" s="50"/>
      <c r="C456" s="567"/>
      <c r="D456" s="567"/>
      <c r="E456" s="567"/>
      <c r="F456" s="567"/>
      <c r="G456" s="567"/>
      <c r="H456" s="567"/>
      <c r="I456" s="567"/>
      <c r="J456" s="567"/>
      <c r="K456" s="567"/>
      <c r="L456" s="567"/>
      <c r="M456" s="567"/>
      <c r="N456" s="567"/>
      <c r="O456" s="567"/>
      <c r="P456" s="567"/>
      <c r="Q456" s="567"/>
      <c r="R456" s="567"/>
      <c r="S456" s="567"/>
      <c r="T456" s="567"/>
      <c r="U456" s="567"/>
      <c r="V456" s="567"/>
      <c r="W456" s="771"/>
      <c r="X456" s="767"/>
      <c r="Y456" s="767"/>
      <c r="Z456" s="767"/>
      <c r="AA456" s="767"/>
      <c r="AB456" s="766" t="s">
        <v>1213</v>
      </c>
      <c r="AC456" s="587"/>
      <c r="AD456" s="771"/>
      <c r="AE456" s="767"/>
      <c r="AF456" s="767"/>
      <c r="AG456" s="767"/>
      <c r="AH456" s="767"/>
      <c r="AI456" s="766" t="s">
        <v>1213</v>
      </c>
      <c r="AM456" s="477"/>
      <c r="AN456" s="477"/>
      <c r="AO456" s="477"/>
      <c r="AP456" s="477"/>
      <c r="AQ456" s="477"/>
      <c r="AR456" s="477"/>
      <c r="AS456" s="477"/>
      <c r="AT456" s="477"/>
      <c r="AU456" s="477"/>
      <c r="AV456" s="477"/>
      <c r="AW456" s="477"/>
      <c r="AX456" s="477"/>
      <c r="AY456" s="477"/>
      <c r="AZ456" s="477"/>
      <c r="BA456" s="477"/>
      <c r="BB456" s="477"/>
      <c r="BC456" s="477"/>
      <c r="BD456" s="477"/>
      <c r="BE456" s="477"/>
      <c r="BF456" s="477"/>
      <c r="BG456" s="1299" t="s">
        <v>498</v>
      </c>
      <c r="BH456" s="1299"/>
      <c r="BI456" s="1299"/>
      <c r="BJ456" s="1299"/>
      <c r="BK456" s="1299"/>
      <c r="BL456" s="1299"/>
      <c r="BN456" s="1299" t="s">
        <v>499</v>
      </c>
      <c r="BO456" s="1299"/>
      <c r="BP456" s="1299"/>
      <c r="BQ456" s="1299"/>
      <c r="BR456" s="1299"/>
      <c r="BS456" s="1299"/>
      <c r="BT456" s="467"/>
    </row>
    <row r="457" spans="1:72" ht="15">
      <c r="A457" s="50"/>
      <c r="B457" s="50"/>
      <c r="C457" s="623" t="s">
        <v>16</v>
      </c>
      <c r="D457" s="50"/>
      <c r="E457" s="50"/>
      <c r="F457" s="50"/>
      <c r="G457" s="50"/>
      <c r="H457" s="50"/>
      <c r="I457" s="50"/>
      <c r="J457" s="50"/>
      <c r="K457" s="50"/>
      <c r="L457" s="50"/>
      <c r="M457" s="50"/>
      <c r="N457" s="50"/>
      <c r="O457" s="50"/>
      <c r="P457" s="50"/>
      <c r="Q457" s="50"/>
      <c r="R457" s="50"/>
      <c r="S457" s="50"/>
      <c r="T457" s="50"/>
      <c r="U457" s="582"/>
      <c r="V457" s="582"/>
      <c r="W457" s="1208">
        <v>251083068</v>
      </c>
      <c r="X457" s="1208"/>
      <c r="Y457" s="1208"/>
      <c r="Z457" s="1208"/>
      <c r="AA457" s="1208"/>
      <c r="AB457" s="1208"/>
      <c r="AC457" s="574"/>
      <c r="AD457" s="1208">
        <v>0</v>
      </c>
      <c r="AE457" s="1208"/>
      <c r="AF457" s="1208"/>
      <c r="AG457" s="1208"/>
      <c r="AH457" s="1208"/>
      <c r="AI457" s="1208"/>
      <c r="AM457" s="468" t="s">
        <v>345</v>
      </c>
      <c r="AN457" s="461"/>
      <c r="AO457" s="461"/>
      <c r="AP457" s="461"/>
      <c r="AQ457" s="461"/>
      <c r="AR457" s="461"/>
      <c r="AS457" s="461"/>
      <c r="AT457" s="461"/>
      <c r="AU457" s="461"/>
      <c r="AV457" s="461"/>
      <c r="AW457" s="461"/>
      <c r="AX457" s="461"/>
      <c r="AY457" s="461"/>
      <c r="AZ457" s="461"/>
      <c r="BA457" s="461"/>
      <c r="BB457" s="461"/>
      <c r="BC457" s="461"/>
      <c r="BD457" s="461"/>
      <c r="BG457" s="1298"/>
      <c r="BH457" s="1298"/>
      <c r="BI457" s="1298"/>
      <c r="BJ457" s="1298"/>
      <c r="BK457" s="1298"/>
      <c r="BL457" s="1298"/>
      <c r="BN457" s="1298"/>
      <c r="BO457" s="1298"/>
      <c r="BP457" s="1298"/>
      <c r="BQ457" s="1298"/>
      <c r="BR457" s="1298"/>
      <c r="BS457" s="1298"/>
      <c r="BT457" s="469"/>
    </row>
    <row r="458" spans="1:72" ht="15">
      <c r="A458" s="50"/>
      <c r="B458" s="50"/>
      <c r="C458" s="623" t="s">
        <v>1274</v>
      </c>
      <c r="D458" s="50"/>
      <c r="E458" s="50"/>
      <c r="F458" s="50"/>
      <c r="G458" s="50"/>
      <c r="H458" s="50"/>
      <c r="I458" s="50"/>
      <c r="J458" s="50"/>
      <c r="K458" s="50"/>
      <c r="L458" s="50"/>
      <c r="M458" s="50"/>
      <c r="N458" s="50"/>
      <c r="O458" s="50"/>
      <c r="P458" s="50"/>
      <c r="Q458" s="50"/>
      <c r="R458" s="50"/>
      <c r="S458" s="50"/>
      <c r="T458" s="50"/>
      <c r="U458" s="582"/>
      <c r="V458" s="582"/>
      <c r="W458" s="1208">
        <v>15070850498</v>
      </c>
      <c r="X458" s="1208"/>
      <c r="Y458" s="1208"/>
      <c r="Z458" s="1208"/>
      <c r="AA458" s="1208"/>
      <c r="AB458" s="1208"/>
      <c r="AC458" s="574"/>
      <c r="AD458" s="1208">
        <f>'Tổng hợp'!J231</f>
        <v>15134609652</v>
      </c>
      <c r="AE458" s="1208"/>
      <c r="AF458" s="1208"/>
      <c r="AG458" s="1208"/>
      <c r="AH458" s="1208"/>
      <c r="AI458" s="1208"/>
      <c r="AM458" s="468" t="s">
        <v>346</v>
      </c>
      <c r="AN458" s="461"/>
      <c r="AO458" s="461"/>
      <c r="AP458" s="461"/>
      <c r="AQ458" s="461"/>
      <c r="AR458" s="461"/>
      <c r="AS458" s="461"/>
      <c r="AT458" s="461"/>
      <c r="AU458" s="461"/>
      <c r="AV458" s="461"/>
      <c r="AW458" s="461"/>
      <c r="AX458" s="461"/>
      <c r="AY458" s="461"/>
      <c r="AZ458" s="461"/>
      <c r="BA458" s="461"/>
      <c r="BB458" s="461"/>
      <c r="BC458" s="461"/>
      <c r="BD458" s="461"/>
      <c r="BG458" s="1300"/>
      <c r="BH458" s="1300"/>
      <c r="BI458" s="1300"/>
      <c r="BJ458" s="1300"/>
      <c r="BK458" s="1300"/>
      <c r="BL458" s="1300"/>
      <c r="BN458" s="1300"/>
      <c r="BO458" s="1300"/>
      <c r="BP458" s="1300"/>
      <c r="BQ458" s="1300"/>
      <c r="BR458" s="1300"/>
      <c r="BS458" s="1300"/>
      <c r="BT458" s="471"/>
    </row>
    <row r="459" spans="1:72" ht="15" hidden="1">
      <c r="A459" s="50"/>
      <c r="B459" s="50"/>
      <c r="C459" s="582" t="s">
        <v>1273</v>
      </c>
      <c r="D459" s="582"/>
      <c r="E459" s="582"/>
      <c r="F459" s="582"/>
      <c r="G459" s="582"/>
      <c r="H459" s="582"/>
      <c r="I459" s="582"/>
      <c r="J459" s="582"/>
      <c r="K459" s="582"/>
      <c r="L459" s="582"/>
      <c r="M459" s="582"/>
      <c r="N459" s="582"/>
      <c r="O459" s="582"/>
      <c r="P459" s="582"/>
      <c r="Q459" s="582"/>
      <c r="R459" s="582"/>
      <c r="S459" s="582"/>
      <c r="T459" s="582"/>
      <c r="U459" s="582"/>
      <c r="V459" s="582"/>
      <c r="W459" s="1208"/>
      <c r="X459" s="1208"/>
      <c r="Y459" s="1208"/>
      <c r="Z459" s="1208"/>
      <c r="AA459" s="1208"/>
      <c r="AB459" s="1208"/>
      <c r="AC459" s="574"/>
      <c r="AD459" s="1208"/>
      <c r="AE459" s="1208"/>
      <c r="AF459" s="1208"/>
      <c r="AG459" s="1208"/>
      <c r="AH459" s="1208"/>
      <c r="AI459" s="1208"/>
      <c r="AM459" s="463" t="s">
        <v>347</v>
      </c>
      <c r="BG459" s="1300"/>
      <c r="BH459" s="1300"/>
      <c r="BI459" s="1300"/>
      <c r="BJ459" s="1300"/>
      <c r="BK459" s="1300"/>
      <c r="BL459" s="1300"/>
      <c r="BN459" s="1300"/>
      <c r="BO459" s="1300"/>
      <c r="BP459" s="1300"/>
      <c r="BQ459" s="1300"/>
      <c r="BR459" s="1300"/>
      <c r="BS459" s="1300"/>
      <c r="BT459" s="471"/>
    </row>
    <row r="460" spans="1:72" ht="15" hidden="1">
      <c r="A460" s="50"/>
      <c r="B460" s="50"/>
      <c r="C460" s="224" t="s">
        <v>17</v>
      </c>
      <c r="D460" s="582"/>
      <c r="E460" s="582"/>
      <c r="F460" s="582"/>
      <c r="G460" s="582"/>
      <c r="H460" s="582"/>
      <c r="I460" s="582"/>
      <c r="J460" s="582"/>
      <c r="K460" s="582"/>
      <c r="L460" s="582"/>
      <c r="M460" s="582"/>
      <c r="N460" s="582"/>
      <c r="O460" s="582"/>
      <c r="P460" s="582"/>
      <c r="Q460" s="582"/>
      <c r="R460" s="582"/>
      <c r="S460" s="582"/>
      <c r="T460" s="582"/>
      <c r="U460" s="582"/>
      <c r="V460" s="582"/>
      <c r="W460" s="1206"/>
      <c r="X460" s="1206"/>
      <c r="Y460" s="1206"/>
      <c r="Z460" s="1206"/>
      <c r="AA460" s="1206"/>
      <c r="AB460" s="1206"/>
      <c r="AC460" s="592"/>
      <c r="AD460" s="1206"/>
      <c r="AE460" s="1206"/>
      <c r="AF460" s="1206"/>
      <c r="AG460" s="1206"/>
      <c r="AH460" s="1206"/>
      <c r="AI460" s="1206"/>
      <c r="AM460" s="463" t="s">
        <v>348</v>
      </c>
      <c r="BG460" s="1300"/>
      <c r="BH460" s="1300"/>
      <c r="BI460" s="1300"/>
      <c r="BJ460" s="1300"/>
      <c r="BK460" s="1300"/>
      <c r="BL460" s="1300"/>
      <c r="BN460" s="1300"/>
      <c r="BO460" s="1300"/>
      <c r="BP460" s="1300"/>
      <c r="BQ460" s="1300"/>
      <c r="BR460" s="1300"/>
      <c r="BS460" s="1300"/>
      <c r="BT460" s="471"/>
    </row>
    <row r="461" spans="1:72" ht="15" hidden="1">
      <c r="A461" s="50"/>
      <c r="B461" s="50"/>
      <c r="C461" s="224" t="s">
        <v>18</v>
      </c>
      <c r="D461" s="582"/>
      <c r="E461" s="582"/>
      <c r="F461" s="582"/>
      <c r="G461" s="582"/>
      <c r="H461" s="582"/>
      <c r="I461" s="582"/>
      <c r="J461" s="582"/>
      <c r="K461" s="582"/>
      <c r="L461" s="582"/>
      <c r="M461" s="582"/>
      <c r="N461" s="582"/>
      <c r="O461" s="582"/>
      <c r="P461" s="582"/>
      <c r="Q461" s="582"/>
      <c r="R461" s="582"/>
      <c r="S461" s="582"/>
      <c r="T461" s="582"/>
      <c r="U461" s="582"/>
      <c r="V461" s="582"/>
      <c r="W461" s="1208"/>
      <c r="X461" s="1208"/>
      <c r="Y461" s="1208"/>
      <c r="Z461" s="1208"/>
      <c r="AA461" s="1208"/>
      <c r="AB461" s="1208"/>
      <c r="AC461" s="574"/>
      <c r="AD461" s="1208"/>
      <c r="AE461" s="1208"/>
      <c r="AF461" s="1208"/>
      <c r="AG461" s="1208"/>
      <c r="AH461" s="1208"/>
      <c r="AI461" s="1208"/>
      <c r="BG461" s="471"/>
      <c r="BH461" s="471"/>
      <c r="BI461" s="471"/>
      <c r="BJ461" s="471"/>
      <c r="BK461" s="471"/>
      <c r="BL461" s="471"/>
      <c r="BN461" s="471"/>
      <c r="BO461" s="471"/>
      <c r="BP461" s="471"/>
      <c r="BQ461" s="471"/>
      <c r="BR461" s="471"/>
      <c r="BS461" s="471"/>
      <c r="BT461" s="471"/>
    </row>
    <row r="462" spans="1:72" ht="15" hidden="1">
      <c r="A462" s="50"/>
      <c r="B462" s="50"/>
      <c r="C462" s="224" t="s">
        <v>20</v>
      </c>
      <c r="D462" s="582"/>
      <c r="E462" s="582"/>
      <c r="F462" s="582"/>
      <c r="G462" s="582"/>
      <c r="H462" s="582"/>
      <c r="I462" s="582"/>
      <c r="J462" s="582"/>
      <c r="K462" s="582"/>
      <c r="L462" s="582"/>
      <c r="M462" s="582"/>
      <c r="N462" s="582"/>
      <c r="O462" s="582"/>
      <c r="P462" s="582"/>
      <c r="Q462" s="582"/>
      <c r="R462" s="582"/>
      <c r="S462" s="582"/>
      <c r="T462" s="582"/>
      <c r="U462" s="582"/>
      <c r="V462" s="582"/>
      <c r="W462" s="1208"/>
      <c r="X462" s="1208"/>
      <c r="Y462" s="1208"/>
      <c r="Z462" s="1208"/>
      <c r="AA462" s="1208"/>
      <c r="AB462" s="1208"/>
      <c r="AC462" s="574"/>
      <c r="AD462" s="1208"/>
      <c r="AE462" s="1208"/>
      <c r="AF462" s="1208"/>
      <c r="AG462" s="1208"/>
      <c r="AH462" s="1208"/>
      <c r="AI462" s="1208"/>
      <c r="BG462" s="471"/>
      <c r="BH462" s="471"/>
      <c r="BI462" s="471"/>
      <c r="BJ462" s="471"/>
      <c r="BK462" s="471"/>
      <c r="BL462" s="471"/>
      <c r="BN462" s="471"/>
      <c r="BO462" s="471"/>
      <c r="BP462" s="471"/>
      <c r="BQ462" s="471"/>
      <c r="BR462" s="471"/>
      <c r="BS462" s="471"/>
      <c r="BT462" s="471"/>
    </row>
    <row r="463" spans="1:72" ht="15" hidden="1">
      <c r="A463" s="50"/>
      <c r="B463" s="50"/>
      <c r="C463" s="224" t="s">
        <v>21</v>
      </c>
      <c r="D463" s="582"/>
      <c r="E463" s="582"/>
      <c r="F463" s="582"/>
      <c r="G463" s="582"/>
      <c r="H463" s="582"/>
      <c r="I463" s="582"/>
      <c r="J463" s="582"/>
      <c r="K463" s="582"/>
      <c r="L463" s="582"/>
      <c r="M463" s="582"/>
      <c r="N463" s="582"/>
      <c r="O463" s="582"/>
      <c r="P463" s="582"/>
      <c r="Q463" s="582"/>
      <c r="R463" s="582"/>
      <c r="S463" s="582"/>
      <c r="T463" s="582"/>
      <c r="U463" s="582"/>
      <c r="V463" s="582"/>
      <c r="W463" s="1208"/>
      <c r="X463" s="1208"/>
      <c r="Y463" s="1208"/>
      <c r="Z463" s="1208"/>
      <c r="AA463" s="1208"/>
      <c r="AB463" s="1208"/>
      <c r="AC463" s="574"/>
      <c r="AD463" s="1208"/>
      <c r="AE463" s="1208"/>
      <c r="AF463" s="1208"/>
      <c r="AG463" s="1208"/>
      <c r="AH463" s="1208"/>
      <c r="AI463" s="1208"/>
      <c r="BG463" s="471"/>
      <c r="BH463" s="471"/>
      <c r="BI463" s="471"/>
      <c r="BJ463" s="471"/>
      <c r="BK463" s="471"/>
      <c r="BL463" s="471"/>
      <c r="BN463" s="471"/>
      <c r="BO463" s="471"/>
      <c r="BP463" s="471"/>
      <c r="BQ463" s="471"/>
      <c r="BR463" s="471"/>
      <c r="BS463" s="471"/>
      <c r="BT463" s="471"/>
    </row>
    <row r="464" spans="1:72" ht="15" hidden="1">
      <c r="A464" s="50"/>
      <c r="B464" s="50"/>
      <c r="C464" s="224" t="s">
        <v>22</v>
      </c>
      <c r="D464" s="582"/>
      <c r="E464" s="582"/>
      <c r="F464" s="582"/>
      <c r="G464" s="582"/>
      <c r="H464" s="582"/>
      <c r="I464" s="582"/>
      <c r="J464" s="582"/>
      <c r="K464" s="582"/>
      <c r="L464" s="582"/>
      <c r="M464" s="582"/>
      <c r="N464" s="582"/>
      <c r="O464" s="582"/>
      <c r="P464" s="582"/>
      <c r="Q464" s="582"/>
      <c r="R464" s="582"/>
      <c r="S464" s="582"/>
      <c r="T464" s="582"/>
      <c r="U464" s="582"/>
      <c r="V464" s="582"/>
      <c r="W464" s="1208"/>
      <c r="X464" s="1208"/>
      <c r="Y464" s="1208"/>
      <c r="Z464" s="1208"/>
      <c r="AA464" s="1208"/>
      <c r="AB464" s="1208"/>
      <c r="AC464" s="574"/>
      <c r="AD464" s="1208"/>
      <c r="AE464" s="1208"/>
      <c r="AF464" s="1208"/>
      <c r="AG464" s="1208"/>
      <c r="AH464" s="1208"/>
      <c r="AI464" s="1208"/>
      <c r="BG464" s="471"/>
      <c r="BH464" s="471"/>
      <c r="BI464" s="471"/>
      <c r="BJ464" s="471"/>
      <c r="BK464" s="471"/>
      <c r="BL464" s="471"/>
      <c r="BN464" s="471"/>
      <c r="BO464" s="471"/>
      <c r="BP464" s="471"/>
      <c r="BQ464" s="471"/>
      <c r="BR464" s="471"/>
      <c r="BS464" s="471"/>
      <c r="BT464" s="471"/>
    </row>
    <row r="465" spans="1:72" ht="15" hidden="1">
      <c r="A465" s="50"/>
      <c r="B465" s="50"/>
      <c r="C465" s="224" t="s">
        <v>1135</v>
      </c>
      <c r="D465" s="582"/>
      <c r="E465" s="582"/>
      <c r="F465" s="582"/>
      <c r="G465" s="582"/>
      <c r="H465" s="582"/>
      <c r="I465" s="582"/>
      <c r="J465" s="582"/>
      <c r="K465" s="582"/>
      <c r="L465" s="582"/>
      <c r="M465" s="582"/>
      <c r="N465" s="582"/>
      <c r="O465" s="582"/>
      <c r="P465" s="582"/>
      <c r="Q465" s="582"/>
      <c r="R465" s="582"/>
      <c r="S465" s="582"/>
      <c r="T465" s="582"/>
      <c r="U465" s="582"/>
      <c r="V465" s="582"/>
      <c r="W465" s="1208"/>
      <c r="X465" s="1208"/>
      <c r="Y465" s="1208"/>
      <c r="Z465" s="1208"/>
      <c r="AA465" s="1208"/>
      <c r="AB465" s="1208"/>
      <c r="AC465" s="574"/>
      <c r="AD465" s="1208"/>
      <c r="AE465" s="1208"/>
      <c r="AF465" s="1208"/>
      <c r="AG465" s="1208"/>
      <c r="AH465" s="1208"/>
      <c r="AI465" s="1208"/>
      <c r="BG465" s="471"/>
      <c r="BH465" s="471"/>
      <c r="BI465" s="471"/>
      <c r="BJ465" s="471"/>
      <c r="BK465" s="471"/>
      <c r="BL465" s="471"/>
      <c r="BN465" s="471"/>
      <c r="BO465" s="471"/>
      <c r="BP465" s="471"/>
      <c r="BQ465" s="471"/>
      <c r="BR465" s="471"/>
      <c r="BS465" s="471"/>
      <c r="BT465" s="471"/>
    </row>
    <row r="466" spans="1:74" ht="15.75" thickBot="1">
      <c r="A466" s="50"/>
      <c r="B466" s="50"/>
      <c r="C466" s="582"/>
      <c r="D466" s="50"/>
      <c r="E466" s="50"/>
      <c r="F466" s="50"/>
      <c r="G466" s="50"/>
      <c r="H466" s="50"/>
      <c r="I466" s="50"/>
      <c r="J466" s="50" t="s">
        <v>113</v>
      </c>
      <c r="K466" s="50"/>
      <c r="L466" s="50"/>
      <c r="M466" s="50"/>
      <c r="N466" s="50"/>
      <c r="O466" s="50"/>
      <c r="P466" s="50"/>
      <c r="Q466" s="50"/>
      <c r="R466" s="50"/>
      <c r="S466" s="50"/>
      <c r="T466" s="50"/>
      <c r="U466" s="582"/>
      <c r="V466" s="582"/>
      <c r="W466" s="1205">
        <f>SUBTOTAL(9,W457:AB465)</f>
        <v>15321933566</v>
      </c>
      <c r="X466" s="1205"/>
      <c r="Y466" s="1205"/>
      <c r="Z466" s="1205"/>
      <c r="AA466" s="1205"/>
      <c r="AB466" s="1205"/>
      <c r="AC466" s="592"/>
      <c r="AD466" s="1205">
        <f>SUBTOTAL(9,AD457:AI465)</f>
        <v>15134609652</v>
      </c>
      <c r="AE466" s="1205"/>
      <c r="AF466" s="1205"/>
      <c r="AG466" s="1205"/>
      <c r="AH466" s="1205"/>
      <c r="AI466" s="1205"/>
      <c r="AM466" s="461" t="s">
        <v>113</v>
      </c>
      <c r="AN466" s="461"/>
      <c r="AO466" s="461"/>
      <c r="AP466" s="461"/>
      <c r="AQ466" s="461"/>
      <c r="AR466" s="461"/>
      <c r="AS466" s="461"/>
      <c r="AT466" s="461"/>
      <c r="AU466" s="461"/>
      <c r="AV466" s="461"/>
      <c r="AW466" s="461"/>
      <c r="AX466" s="461"/>
      <c r="AY466" s="461"/>
      <c r="AZ466" s="461"/>
      <c r="BA466" s="461"/>
      <c r="BB466" s="461"/>
      <c r="BC466" s="461"/>
      <c r="BD466" s="461"/>
      <c r="BG466" s="1302">
        <f>SUBTOTAL(9,BG457:BL460)</f>
        <v>0</v>
      </c>
      <c r="BH466" s="1302"/>
      <c r="BI466" s="1302"/>
      <c r="BJ466" s="1302"/>
      <c r="BK466" s="1302"/>
      <c r="BL466" s="1302"/>
      <c r="BN466" s="1302">
        <f>SUBTOTAL(9,BN457:BS460)</f>
        <v>0</v>
      </c>
      <c r="BO466" s="1302"/>
      <c r="BP466" s="1302"/>
      <c r="BQ466" s="1302"/>
      <c r="BR466" s="1302"/>
      <c r="BS466" s="1302"/>
      <c r="BT466" s="472"/>
      <c r="BU466" s="498">
        <f>W466-'Tổng hợp'!F231</f>
        <v>0</v>
      </c>
      <c r="BV466" s="498">
        <f>AD466-'Tổng hợp'!J231</f>
        <v>0</v>
      </c>
    </row>
    <row r="467" spans="1:74" ht="15.75" thickTop="1">
      <c r="A467" s="50"/>
      <c r="B467" s="50"/>
      <c r="C467" s="582"/>
      <c r="D467" s="50"/>
      <c r="E467" s="50"/>
      <c r="F467" s="50"/>
      <c r="G467" s="50"/>
      <c r="H467" s="50"/>
      <c r="I467" s="50"/>
      <c r="J467" s="50"/>
      <c r="K467" s="50"/>
      <c r="L467" s="50"/>
      <c r="M467" s="50"/>
      <c r="N467" s="50"/>
      <c r="O467" s="50"/>
      <c r="P467" s="50"/>
      <c r="Q467" s="50"/>
      <c r="R467" s="50"/>
      <c r="S467" s="50"/>
      <c r="T467" s="50"/>
      <c r="U467" s="582"/>
      <c r="V467" s="582"/>
      <c r="W467" s="573"/>
      <c r="X467" s="573"/>
      <c r="Y467" s="573"/>
      <c r="Z467" s="573"/>
      <c r="AA467" s="573"/>
      <c r="AB467" s="573"/>
      <c r="AC467" s="592"/>
      <c r="AD467" s="573"/>
      <c r="AE467" s="573"/>
      <c r="AF467" s="573"/>
      <c r="AG467" s="573"/>
      <c r="AH467" s="573"/>
      <c r="AI467" s="573"/>
      <c r="AM467" s="461"/>
      <c r="AN467" s="461"/>
      <c r="AO467" s="461"/>
      <c r="AP467" s="461"/>
      <c r="AQ467" s="461"/>
      <c r="AR467" s="461"/>
      <c r="AS467" s="461"/>
      <c r="AT467" s="461"/>
      <c r="AU467" s="461"/>
      <c r="AV467" s="461"/>
      <c r="AW467" s="461"/>
      <c r="AX467" s="461"/>
      <c r="AY467" s="461"/>
      <c r="AZ467" s="461"/>
      <c r="BA467" s="461"/>
      <c r="BB467" s="461"/>
      <c r="BC467" s="461"/>
      <c r="BD467" s="461"/>
      <c r="BG467" s="472"/>
      <c r="BH467" s="472"/>
      <c r="BI467" s="472"/>
      <c r="BJ467" s="472"/>
      <c r="BK467" s="472"/>
      <c r="BL467" s="472"/>
      <c r="BN467" s="472"/>
      <c r="BO467" s="472"/>
      <c r="BP467" s="472"/>
      <c r="BQ467" s="472"/>
      <c r="BR467" s="472"/>
      <c r="BS467" s="472"/>
      <c r="BT467" s="472"/>
      <c r="BU467" s="498"/>
      <c r="BV467" s="498"/>
    </row>
    <row r="468" spans="1:72" ht="15">
      <c r="A468" s="50">
        <v>29</v>
      </c>
      <c r="B468" s="50" t="s">
        <v>1254</v>
      </c>
      <c r="C468" s="50" t="s">
        <v>23</v>
      </c>
      <c r="D468" s="582"/>
      <c r="E468" s="582"/>
      <c r="F468" s="582"/>
      <c r="G468" s="582"/>
      <c r="H468" s="582"/>
      <c r="I468" s="582"/>
      <c r="J468" s="582"/>
      <c r="K468" s="582"/>
      <c r="L468" s="582"/>
      <c r="M468" s="582"/>
      <c r="N468" s="582"/>
      <c r="O468" s="582"/>
      <c r="P468" s="582"/>
      <c r="Q468" s="582"/>
      <c r="R468" s="582"/>
      <c r="S468" s="582"/>
      <c r="T468" s="582"/>
      <c r="U468" s="582"/>
      <c r="V468" s="582"/>
      <c r="W468" s="582"/>
      <c r="X468" s="716"/>
      <c r="Y468" s="582"/>
      <c r="Z468" s="582"/>
      <c r="AA468" s="582"/>
      <c r="AB468" s="582"/>
      <c r="AC468" s="582"/>
      <c r="AD468" s="583"/>
      <c r="AE468" s="583"/>
      <c r="AF468" s="583"/>
      <c r="AG468" s="583"/>
      <c r="AH468" s="583"/>
      <c r="AI468" s="583"/>
      <c r="BN468" s="469"/>
      <c r="BO468" s="469"/>
      <c r="BP468" s="469"/>
      <c r="BQ468" s="469"/>
      <c r="BR468" s="469"/>
      <c r="BS468" s="469"/>
      <c r="BT468" s="469"/>
    </row>
    <row r="469" spans="1:72" ht="15">
      <c r="A469" s="50"/>
      <c r="B469" s="50"/>
      <c r="C469" s="582"/>
      <c r="D469" s="582"/>
      <c r="E469" s="582"/>
      <c r="F469" s="582"/>
      <c r="G469" s="582"/>
      <c r="H469" s="582"/>
      <c r="I469" s="582"/>
      <c r="J469" s="582"/>
      <c r="K469" s="582"/>
      <c r="L469" s="582"/>
      <c r="M469" s="582"/>
      <c r="N469" s="582"/>
      <c r="O469" s="582"/>
      <c r="P469" s="582"/>
      <c r="Q469" s="582"/>
      <c r="R469" s="582"/>
      <c r="S469" s="582"/>
      <c r="T469" s="582"/>
      <c r="U469" s="582"/>
      <c r="V469" s="582"/>
      <c r="W469" s="1212" t="str">
        <f>'Danh mục'!$B$18</f>
        <v>Kỳ này</v>
      </c>
      <c r="X469" s="1212"/>
      <c r="Y469" s="1212"/>
      <c r="Z469" s="1212"/>
      <c r="AA469" s="1212"/>
      <c r="AB469" s="1212"/>
      <c r="AC469" s="587"/>
      <c r="AD469" s="1209" t="str">
        <f>'Danh mục'!$B$20</f>
        <v>Kỳ trước</v>
      </c>
      <c r="AE469" s="1209"/>
      <c r="AF469" s="1209"/>
      <c r="AG469" s="1209"/>
      <c r="AH469" s="1209"/>
      <c r="AI469" s="1209"/>
      <c r="AJ469" s="718"/>
      <c r="BN469" s="469"/>
      <c r="BO469" s="469"/>
      <c r="BP469" s="469"/>
      <c r="BQ469" s="469"/>
      <c r="BR469" s="469"/>
      <c r="BS469" s="469"/>
      <c r="BT469" s="469"/>
    </row>
    <row r="470" spans="1:72" ht="15">
      <c r="A470" s="50"/>
      <c r="B470" s="50"/>
      <c r="C470" s="567"/>
      <c r="D470" s="567"/>
      <c r="E470" s="567"/>
      <c r="F470" s="567"/>
      <c r="G470" s="567"/>
      <c r="H470" s="567"/>
      <c r="I470" s="567"/>
      <c r="J470" s="567"/>
      <c r="K470" s="567"/>
      <c r="L470" s="567"/>
      <c r="M470" s="567"/>
      <c r="N470" s="567"/>
      <c r="O470" s="567"/>
      <c r="P470" s="567"/>
      <c r="Q470" s="567"/>
      <c r="R470" s="567"/>
      <c r="S470" s="567"/>
      <c r="T470" s="567"/>
      <c r="U470" s="567"/>
      <c r="V470" s="567"/>
      <c r="W470" s="771"/>
      <c r="X470" s="767"/>
      <c r="Y470" s="767"/>
      <c r="Z470" s="767"/>
      <c r="AA470" s="767"/>
      <c r="AB470" s="766" t="s">
        <v>1213</v>
      </c>
      <c r="AC470" s="587"/>
      <c r="AD470" s="771"/>
      <c r="AE470" s="767"/>
      <c r="AF470" s="767"/>
      <c r="AG470" s="767"/>
      <c r="AH470" s="767"/>
      <c r="AI470" s="766" t="s">
        <v>1213</v>
      </c>
      <c r="BN470" s="469"/>
      <c r="BO470" s="469"/>
      <c r="BP470" s="469"/>
      <c r="BQ470" s="469"/>
      <c r="BR470" s="469"/>
      <c r="BS470" s="469"/>
      <c r="BT470" s="469"/>
    </row>
    <row r="471" spans="1:72" ht="15">
      <c r="A471" s="50"/>
      <c r="B471" s="50"/>
      <c r="C471" s="582" t="s">
        <v>330</v>
      </c>
      <c r="D471" s="582"/>
      <c r="E471" s="582"/>
      <c r="F471" s="582"/>
      <c r="G471" s="582"/>
      <c r="H471" s="582"/>
      <c r="I471" s="582"/>
      <c r="J471" s="582"/>
      <c r="K471" s="582"/>
      <c r="L471" s="582"/>
      <c r="M471" s="582"/>
      <c r="N471" s="582"/>
      <c r="O471" s="582"/>
      <c r="P471" s="582"/>
      <c r="Q471" s="582"/>
      <c r="R471" s="582"/>
      <c r="S471" s="582"/>
      <c r="T471" s="582"/>
      <c r="U471" s="582"/>
      <c r="V471" s="582"/>
      <c r="W471" s="1206">
        <f>'Tổng hợp'!F234</f>
        <v>5976035</v>
      </c>
      <c r="X471" s="1206"/>
      <c r="Y471" s="1206"/>
      <c r="Z471" s="1206"/>
      <c r="AA471" s="1206"/>
      <c r="AB471" s="1206"/>
      <c r="AC471" s="592"/>
      <c r="AD471" s="1206">
        <f>'Tổng hợp'!J234</f>
        <v>6371638</v>
      </c>
      <c r="AE471" s="1206"/>
      <c r="AF471" s="1206"/>
      <c r="AG471" s="1206"/>
      <c r="AH471" s="1206"/>
      <c r="AI471" s="1206"/>
      <c r="BN471" s="469"/>
      <c r="BO471" s="469"/>
      <c r="BP471" s="469"/>
      <c r="BQ471" s="469"/>
      <c r="BR471" s="469"/>
      <c r="BS471" s="469"/>
      <c r="BT471" s="469"/>
    </row>
    <row r="472" spans="1:72" ht="15" hidden="1">
      <c r="A472" s="50"/>
      <c r="B472" s="50"/>
      <c r="C472" s="582" t="s">
        <v>335</v>
      </c>
      <c r="D472" s="582"/>
      <c r="E472" s="582"/>
      <c r="F472" s="582"/>
      <c r="G472" s="582"/>
      <c r="H472" s="582"/>
      <c r="I472" s="582"/>
      <c r="J472" s="582"/>
      <c r="K472" s="582"/>
      <c r="L472" s="582"/>
      <c r="M472" s="582"/>
      <c r="N472" s="582"/>
      <c r="O472" s="582"/>
      <c r="P472" s="582"/>
      <c r="Q472" s="582"/>
      <c r="R472" s="582"/>
      <c r="S472" s="582"/>
      <c r="T472" s="582"/>
      <c r="U472" s="582"/>
      <c r="V472" s="582"/>
      <c r="W472" s="1206"/>
      <c r="X472" s="1206"/>
      <c r="Y472" s="1206"/>
      <c r="Z472" s="1206"/>
      <c r="AA472" s="1206"/>
      <c r="AB472" s="1206"/>
      <c r="AC472" s="592"/>
      <c r="AD472" s="1206"/>
      <c r="AE472" s="1206"/>
      <c r="AF472" s="1206"/>
      <c r="AG472" s="1206"/>
      <c r="AH472" s="1206"/>
      <c r="AI472" s="1206"/>
      <c r="BN472" s="469"/>
      <c r="BO472" s="469"/>
      <c r="BP472" s="469"/>
      <c r="BQ472" s="469"/>
      <c r="BR472" s="469"/>
      <c r="BS472" s="469"/>
      <c r="BT472" s="469"/>
    </row>
    <row r="473" spans="1:72" ht="15" hidden="1">
      <c r="A473" s="50"/>
      <c r="B473" s="50"/>
      <c r="C473" s="582" t="s">
        <v>336</v>
      </c>
      <c r="D473" s="582"/>
      <c r="E473" s="582"/>
      <c r="F473" s="582"/>
      <c r="G473" s="582"/>
      <c r="H473" s="582"/>
      <c r="I473" s="582"/>
      <c r="J473" s="582"/>
      <c r="K473" s="582"/>
      <c r="L473" s="582"/>
      <c r="M473" s="582"/>
      <c r="N473" s="582"/>
      <c r="O473" s="582"/>
      <c r="P473" s="582"/>
      <c r="Q473" s="582"/>
      <c r="R473" s="582"/>
      <c r="S473" s="582"/>
      <c r="T473" s="582"/>
      <c r="U473" s="582"/>
      <c r="V473" s="582"/>
      <c r="W473" s="1206"/>
      <c r="X473" s="1206"/>
      <c r="Y473" s="1206"/>
      <c r="Z473" s="1206"/>
      <c r="AA473" s="1206"/>
      <c r="AB473" s="1206"/>
      <c r="AC473" s="592"/>
      <c r="AD473" s="1206"/>
      <c r="AE473" s="1206"/>
      <c r="AF473" s="1206"/>
      <c r="AG473" s="1206"/>
      <c r="AH473" s="1206"/>
      <c r="AI473" s="1206"/>
      <c r="BN473" s="469"/>
      <c r="BO473" s="469"/>
      <c r="BP473" s="469"/>
      <c r="BQ473" s="469"/>
      <c r="BR473" s="469"/>
      <c r="BS473" s="469"/>
      <c r="BT473" s="469"/>
    </row>
    <row r="474" spans="1:72" ht="15" hidden="1">
      <c r="A474" s="50"/>
      <c r="B474" s="50"/>
      <c r="C474" s="582" t="s">
        <v>337</v>
      </c>
      <c r="D474" s="582"/>
      <c r="E474" s="582"/>
      <c r="F474" s="582"/>
      <c r="G474" s="582"/>
      <c r="H474" s="582"/>
      <c r="I474" s="582"/>
      <c r="J474" s="582"/>
      <c r="K474" s="582"/>
      <c r="L474" s="582"/>
      <c r="M474" s="582"/>
      <c r="N474" s="582"/>
      <c r="O474" s="582"/>
      <c r="P474" s="582"/>
      <c r="Q474" s="582"/>
      <c r="R474" s="582"/>
      <c r="S474" s="582"/>
      <c r="T474" s="582"/>
      <c r="U474" s="582"/>
      <c r="V474" s="582"/>
      <c r="W474" s="1206">
        <v>0</v>
      </c>
      <c r="X474" s="1206"/>
      <c r="Y474" s="1206"/>
      <c r="Z474" s="1206"/>
      <c r="AA474" s="1206"/>
      <c r="AB474" s="1206"/>
      <c r="AC474" s="592"/>
      <c r="AD474" s="1206"/>
      <c r="AE474" s="1206"/>
      <c r="AF474" s="1206"/>
      <c r="AG474" s="1206"/>
      <c r="AH474" s="1206"/>
      <c r="AI474" s="1206"/>
      <c r="BN474" s="469"/>
      <c r="BO474" s="469"/>
      <c r="BP474" s="469"/>
      <c r="BQ474" s="469"/>
      <c r="BR474" s="469"/>
      <c r="BS474" s="469"/>
      <c r="BT474" s="469"/>
    </row>
    <row r="475" spans="1:72" ht="15" hidden="1">
      <c r="A475" s="50"/>
      <c r="B475" s="50"/>
      <c r="C475" s="623" t="s">
        <v>24</v>
      </c>
      <c r="D475" s="582"/>
      <c r="E475" s="582"/>
      <c r="F475" s="582"/>
      <c r="G475" s="582"/>
      <c r="H475" s="582"/>
      <c r="I475" s="582"/>
      <c r="J475" s="582"/>
      <c r="K475" s="582"/>
      <c r="L475" s="582"/>
      <c r="M475" s="582"/>
      <c r="N475" s="582"/>
      <c r="O475" s="582"/>
      <c r="P475" s="582"/>
      <c r="Q475" s="582"/>
      <c r="R475" s="582"/>
      <c r="S475" s="582"/>
      <c r="T475" s="582"/>
      <c r="U475" s="582"/>
      <c r="V475" s="582"/>
      <c r="W475" s="1283"/>
      <c r="X475" s="1283"/>
      <c r="Y475" s="1283"/>
      <c r="Z475" s="1283"/>
      <c r="AA475" s="1283"/>
      <c r="AB475" s="1283"/>
      <c r="AC475" s="592"/>
      <c r="AD475" s="1283"/>
      <c r="AE475" s="1283"/>
      <c r="AF475" s="1283"/>
      <c r="AG475" s="1283"/>
      <c r="AH475" s="1283"/>
      <c r="AI475" s="1283"/>
      <c r="BN475" s="469"/>
      <c r="BO475" s="469"/>
      <c r="BP475" s="469"/>
      <c r="BQ475" s="469"/>
      <c r="BR475" s="469"/>
      <c r="BS475" s="469"/>
      <c r="BT475" s="469"/>
    </row>
    <row r="476" spans="1:72" ht="15" hidden="1">
      <c r="A476" s="50"/>
      <c r="B476" s="50"/>
      <c r="C476" s="623" t="s">
        <v>25</v>
      </c>
      <c r="D476" s="582"/>
      <c r="E476" s="582"/>
      <c r="F476" s="582"/>
      <c r="G476" s="582"/>
      <c r="H476" s="582"/>
      <c r="I476" s="582"/>
      <c r="J476" s="582"/>
      <c r="K476" s="582"/>
      <c r="L476" s="582"/>
      <c r="M476" s="582"/>
      <c r="N476" s="582"/>
      <c r="O476" s="582"/>
      <c r="P476" s="582"/>
      <c r="Q476" s="582"/>
      <c r="R476" s="582"/>
      <c r="S476" s="582"/>
      <c r="T476" s="582"/>
      <c r="U476" s="582"/>
      <c r="V476" s="582"/>
      <c r="W476" s="1206"/>
      <c r="X476" s="1206"/>
      <c r="Y476" s="1206"/>
      <c r="Z476" s="1206"/>
      <c r="AA476" s="1206"/>
      <c r="AB476" s="1206"/>
      <c r="AC476" s="592"/>
      <c r="AD476" s="1206"/>
      <c r="AE476" s="1206"/>
      <c r="AF476" s="1206"/>
      <c r="AG476" s="1206"/>
      <c r="AH476" s="1206"/>
      <c r="AI476" s="1206"/>
      <c r="BN476" s="469"/>
      <c r="BO476" s="469"/>
      <c r="BP476" s="469"/>
      <c r="BQ476" s="469"/>
      <c r="BR476" s="469"/>
      <c r="BS476" s="469"/>
      <c r="BT476" s="469"/>
    </row>
    <row r="477" spans="1:72" ht="15" hidden="1">
      <c r="A477" s="50"/>
      <c r="B477" s="50"/>
      <c r="C477" s="582" t="s">
        <v>338</v>
      </c>
      <c r="D477" s="582"/>
      <c r="E477" s="582"/>
      <c r="F477" s="582"/>
      <c r="G477" s="582"/>
      <c r="H477" s="582"/>
      <c r="I477" s="582"/>
      <c r="J477" s="582"/>
      <c r="K477" s="582"/>
      <c r="L477" s="582"/>
      <c r="M477" s="582"/>
      <c r="N477" s="582"/>
      <c r="O477" s="582"/>
      <c r="P477" s="582"/>
      <c r="Q477" s="582"/>
      <c r="R477" s="582"/>
      <c r="S477" s="582"/>
      <c r="T477" s="582"/>
      <c r="U477" s="582"/>
      <c r="V477" s="582"/>
      <c r="W477" s="1206"/>
      <c r="X477" s="1206"/>
      <c r="Y477" s="1206"/>
      <c r="Z477" s="1206"/>
      <c r="AA477" s="1206"/>
      <c r="AB477" s="1206"/>
      <c r="AC477" s="592"/>
      <c r="AD477" s="1206"/>
      <c r="AE477" s="1206"/>
      <c r="AF477" s="1206"/>
      <c r="AG477" s="1206"/>
      <c r="AH477" s="1206"/>
      <c r="AI477" s="1206"/>
      <c r="BN477" s="469"/>
      <c r="BO477" s="469"/>
      <c r="BP477" s="469"/>
      <c r="BQ477" s="469"/>
      <c r="BR477" s="469"/>
      <c r="BS477" s="469"/>
      <c r="BT477" s="469"/>
    </row>
    <row r="478" spans="1:72" ht="15" hidden="1">
      <c r="A478" s="50"/>
      <c r="B478" s="50"/>
      <c r="C478" s="582" t="s">
        <v>339</v>
      </c>
      <c r="D478" s="582"/>
      <c r="E478" s="582"/>
      <c r="F478" s="582"/>
      <c r="G478" s="582"/>
      <c r="H478" s="582"/>
      <c r="I478" s="582"/>
      <c r="J478" s="582"/>
      <c r="K478" s="582"/>
      <c r="L478" s="582"/>
      <c r="M478" s="582"/>
      <c r="N478" s="582"/>
      <c r="O478" s="582"/>
      <c r="P478" s="582"/>
      <c r="Q478" s="582"/>
      <c r="R478" s="582"/>
      <c r="S478" s="582"/>
      <c r="T478" s="582"/>
      <c r="U478" s="582"/>
      <c r="V478" s="582"/>
      <c r="W478" s="1206">
        <v>0</v>
      </c>
      <c r="X478" s="1206"/>
      <c r="Y478" s="1206"/>
      <c r="Z478" s="1206"/>
      <c r="AA478" s="1206"/>
      <c r="AB478" s="1206"/>
      <c r="AC478" s="592"/>
      <c r="AD478" s="1206"/>
      <c r="AE478" s="1206"/>
      <c r="AF478" s="1206"/>
      <c r="AG478" s="1206"/>
      <c r="AH478" s="1206"/>
      <c r="AI478" s="1206"/>
      <c r="BN478" s="469"/>
      <c r="BO478" s="469"/>
      <c r="BP478" s="469"/>
      <c r="BQ478" s="469"/>
      <c r="BR478" s="469"/>
      <c r="BS478" s="469"/>
      <c r="BT478" s="469"/>
    </row>
    <row r="479" spans="1:74" ht="15.75" thickBot="1">
      <c r="A479" s="50"/>
      <c r="B479" s="50"/>
      <c r="C479" s="582"/>
      <c r="D479" s="582"/>
      <c r="E479" s="582"/>
      <c r="F479" s="582"/>
      <c r="G479" s="582"/>
      <c r="H479" s="582"/>
      <c r="I479" s="582"/>
      <c r="J479" s="50" t="s">
        <v>113</v>
      </c>
      <c r="K479" s="50"/>
      <c r="L479" s="50"/>
      <c r="M479" s="50"/>
      <c r="N479" s="50"/>
      <c r="O479" s="50"/>
      <c r="P479" s="50"/>
      <c r="Q479" s="50"/>
      <c r="R479" s="50"/>
      <c r="S479" s="50"/>
      <c r="T479" s="50"/>
      <c r="U479" s="582"/>
      <c r="V479" s="582"/>
      <c r="W479" s="1205">
        <f>SUBTOTAL(9,W471:AB478)</f>
        <v>5976035</v>
      </c>
      <c r="X479" s="1205"/>
      <c r="Y479" s="1205"/>
      <c r="Z479" s="1205"/>
      <c r="AA479" s="1205"/>
      <c r="AB479" s="1205"/>
      <c r="AC479" s="592"/>
      <c r="AD479" s="1205">
        <f>SUBTOTAL(9,AD471:AI478)</f>
        <v>6371638</v>
      </c>
      <c r="AE479" s="1205"/>
      <c r="AF479" s="1205"/>
      <c r="AG479" s="1205"/>
      <c r="AH479" s="1205"/>
      <c r="AI479" s="1205"/>
      <c r="BN479" s="469"/>
      <c r="BO479" s="469"/>
      <c r="BP479" s="469"/>
      <c r="BQ479" s="469"/>
      <c r="BR479" s="469"/>
      <c r="BS479" s="469"/>
      <c r="BT479" s="469"/>
      <c r="BU479" s="498">
        <f>W479-'Tổng hợp'!F234</f>
        <v>0</v>
      </c>
      <c r="BV479" s="498">
        <f>AD479-'Tổng hợp'!J234</f>
        <v>0</v>
      </c>
    </row>
    <row r="480" spans="1:72" ht="15.75" hidden="1" thickTop="1">
      <c r="A480" s="50"/>
      <c r="B480" s="50"/>
      <c r="C480" s="582"/>
      <c r="D480" s="582"/>
      <c r="E480" s="582"/>
      <c r="F480" s="582"/>
      <c r="G480" s="582"/>
      <c r="H480" s="582"/>
      <c r="I480" s="582"/>
      <c r="J480" s="50"/>
      <c r="K480" s="50"/>
      <c r="L480" s="50"/>
      <c r="M480" s="50"/>
      <c r="N480" s="50"/>
      <c r="O480" s="50"/>
      <c r="P480" s="50"/>
      <c r="Q480" s="50"/>
      <c r="R480" s="50"/>
      <c r="S480" s="50"/>
      <c r="T480" s="50"/>
      <c r="U480" s="582"/>
      <c r="V480" s="582"/>
      <c r="W480" s="573"/>
      <c r="X480" s="573"/>
      <c r="Y480" s="573"/>
      <c r="Z480" s="573"/>
      <c r="AA480" s="573"/>
      <c r="AB480" s="573"/>
      <c r="AC480" s="592"/>
      <c r="AD480" s="573"/>
      <c r="AE480" s="573"/>
      <c r="AF480" s="573"/>
      <c r="AG480" s="573"/>
      <c r="AH480" s="573"/>
      <c r="AI480" s="573"/>
      <c r="BN480" s="469"/>
      <c r="BO480" s="469"/>
      <c r="BP480" s="469"/>
      <c r="BQ480" s="469"/>
      <c r="BR480" s="469"/>
      <c r="BS480" s="469"/>
      <c r="BT480" s="469"/>
    </row>
    <row r="481" spans="1:72" ht="15" hidden="1">
      <c r="A481" s="50"/>
      <c r="B481" s="50"/>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3"/>
      <c r="AE481" s="583"/>
      <c r="AF481" s="583"/>
      <c r="AG481" s="583"/>
      <c r="AH481" s="583"/>
      <c r="AI481" s="583"/>
      <c r="BN481" s="469"/>
      <c r="BO481" s="469"/>
      <c r="BP481" s="469"/>
      <c r="BQ481" s="469"/>
      <c r="BR481" s="469"/>
      <c r="BS481" s="469"/>
      <c r="BT481" s="469"/>
    </row>
    <row r="482" spans="1:72" ht="15.75" thickTop="1">
      <c r="A482" s="50"/>
      <c r="B482" s="50"/>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3"/>
      <c r="AE482" s="583"/>
      <c r="AF482" s="583"/>
      <c r="AG482" s="583"/>
      <c r="AH482" s="583"/>
      <c r="AI482" s="583"/>
      <c r="BN482" s="469"/>
      <c r="BO482" s="469"/>
      <c r="BP482" s="469"/>
      <c r="BQ482" s="469"/>
      <c r="BR482" s="469"/>
      <c r="BS482" s="469"/>
      <c r="BT482" s="469"/>
    </row>
    <row r="483" spans="1:72" ht="15">
      <c r="A483" s="50">
        <v>30</v>
      </c>
      <c r="B483" s="50" t="s">
        <v>1254</v>
      </c>
      <c r="C483" s="50" t="s">
        <v>888</v>
      </c>
      <c r="D483" s="582"/>
      <c r="E483" s="582"/>
      <c r="F483" s="582"/>
      <c r="G483" s="582"/>
      <c r="H483" s="582"/>
      <c r="I483" s="582"/>
      <c r="J483" s="582"/>
      <c r="K483" s="582"/>
      <c r="L483" s="582"/>
      <c r="M483" s="582"/>
      <c r="N483" s="582"/>
      <c r="O483" s="582"/>
      <c r="P483" s="582"/>
      <c r="Q483" s="582"/>
      <c r="R483" s="582"/>
      <c r="S483" s="582"/>
      <c r="T483" s="582"/>
      <c r="U483" s="582"/>
      <c r="V483" s="582"/>
      <c r="W483" s="582"/>
      <c r="X483" s="716"/>
      <c r="Y483" s="582"/>
      <c r="Z483" s="582"/>
      <c r="AA483" s="582"/>
      <c r="AB483" s="582"/>
      <c r="AC483" s="582"/>
      <c r="AD483" s="583"/>
      <c r="AE483" s="583"/>
      <c r="AF483" s="583"/>
      <c r="AG483" s="583"/>
      <c r="AH483" s="583"/>
      <c r="AI483" s="583"/>
      <c r="AK483" s="461">
        <v>26</v>
      </c>
      <c r="AL483" s="461" t="s">
        <v>1254</v>
      </c>
      <c r="AM483" s="462" t="s">
        <v>1006</v>
      </c>
      <c r="BN483" s="469"/>
      <c r="BO483" s="469"/>
      <c r="BP483" s="469"/>
      <c r="BQ483" s="469"/>
      <c r="BR483" s="469"/>
      <c r="BS483" s="469"/>
      <c r="BT483" s="469"/>
    </row>
    <row r="484" spans="1:72" ht="15">
      <c r="A484" s="50"/>
      <c r="B484" s="50"/>
      <c r="C484" s="582"/>
      <c r="D484" s="582"/>
      <c r="E484" s="582"/>
      <c r="F484" s="582"/>
      <c r="G484" s="582"/>
      <c r="H484" s="582"/>
      <c r="I484" s="582"/>
      <c r="J484" s="582"/>
      <c r="K484" s="582"/>
      <c r="L484" s="582"/>
      <c r="M484" s="582"/>
      <c r="N484" s="582"/>
      <c r="O484" s="582"/>
      <c r="P484" s="582"/>
      <c r="Q484" s="582"/>
      <c r="R484" s="582"/>
      <c r="S484" s="582"/>
      <c r="T484" s="582"/>
      <c r="U484" s="582"/>
      <c r="V484" s="582"/>
      <c r="W484" s="1212" t="str">
        <f>'Danh mục'!$B$18</f>
        <v>Kỳ này</v>
      </c>
      <c r="X484" s="1212"/>
      <c r="Y484" s="1212"/>
      <c r="Z484" s="1212"/>
      <c r="AA484" s="1212"/>
      <c r="AB484" s="1212"/>
      <c r="AC484" s="587"/>
      <c r="AD484" s="1209" t="str">
        <f>'Danh mục'!$B$20</f>
        <v>Kỳ trước</v>
      </c>
      <c r="AE484" s="1209"/>
      <c r="AF484" s="1209"/>
      <c r="AG484" s="1209"/>
      <c r="AH484" s="1209"/>
      <c r="AI484" s="1209"/>
      <c r="BN484" s="469"/>
      <c r="BO484" s="469"/>
      <c r="BP484" s="469"/>
      <c r="BQ484" s="469"/>
      <c r="BR484" s="469"/>
      <c r="BS484" s="469"/>
      <c r="BT484" s="469"/>
    </row>
    <row r="485" spans="1:72" ht="15">
      <c r="A485" s="50"/>
      <c r="B485" s="50"/>
      <c r="C485" s="567"/>
      <c r="D485" s="567"/>
      <c r="E485" s="567"/>
      <c r="F485" s="567"/>
      <c r="G485" s="567"/>
      <c r="H485" s="567"/>
      <c r="I485" s="567"/>
      <c r="J485" s="567"/>
      <c r="K485" s="567"/>
      <c r="L485" s="567"/>
      <c r="M485" s="567"/>
      <c r="N485" s="567"/>
      <c r="O485" s="567"/>
      <c r="P485" s="567"/>
      <c r="Q485" s="567"/>
      <c r="R485" s="567"/>
      <c r="S485" s="567"/>
      <c r="T485" s="567"/>
      <c r="U485" s="567"/>
      <c r="V485" s="567"/>
      <c r="W485" s="771"/>
      <c r="X485" s="767"/>
      <c r="Y485" s="767"/>
      <c r="Z485" s="767"/>
      <c r="AA485" s="767"/>
      <c r="AB485" s="766" t="s">
        <v>1213</v>
      </c>
      <c r="AC485" s="587"/>
      <c r="AD485" s="771"/>
      <c r="AE485" s="767"/>
      <c r="AF485" s="767"/>
      <c r="AG485" s="767"/>
      <c r="AH485" s="767"/>
      <c r="AI485" s="766" t="s">
        <v>1213</v>
      </c>
      <c r="AM485" s="477"/>
      <c r="AN485" s="477"/>
      <c r="AO485" s="477"/>
      <c r="AP485" s="477"/>
      <c r="AQ485" s="477"/>
      <c r="AR485" s="477"/>
      <c r="AS485" s="477"/>
      <c r="AT485" s="477"/>
      <c r="AU485" s="477"/>
      <c r="AV485" s="477"/>
      <c r="AW485" s="477"/>
      <c r="AX485" s="477"/>
      <c r="AY485" s="477"/>
      <c r="AZ485" s="477"/>
      <c r="BA485" s="477"/>
      <c r="BB485" s="477"/>
      <c r="BC485" s="477"/>
      <c r="BD485" s="477"/>
      <c r="BE485" s="477"/>
      <c r="BF485" s="477"/>
      <c r="BG485" s="1299" t="s">
        <v>498</v>
      </c>
      <c r="BH485" s="1299"/>
      <c r="BI485" s="1299"/>
      <c r="BJ485" s="1299"/>
      <c r="BK485" s="1299"/>
      <c r="BL485" s="1299"/>
      <c r="BN485" s="1299" t="s">
        <v>499</v>
      </c>
      <c r="BO485" s="1299"/>
      <c r="BP485" s="1299"/>
      <c r="BQ485" s="1299"/>
      <c r="BR485" s="1299"/>
      <c r="BS485" s="1299"/>
      <c r="BT485" s="467"/>
    </row>
    <row r="486" spans="1:72" ht="15">
      <c r="A486" s="50"/>
      <c r="B486" s="50"/>
      <c r="C486" s="623" t="s">
        <v>26</v>
      </c>
      <c r="D486" s="50"/>
      <c r="E486" s="50"/>
      <c r="F486" s="50"/>
      <c r="G486" s="50"/>
      <c r="H486" s="50"/>
      <c r="I486" s="50"/>
      <c r="J486" s="50"/>
      <c r="K486" s="50"/>
      <c r="L486" s="50"/>
      <c r="M486" s="50"/>
      <c r="N486" s="50"/>
      <c r="O486" s="50"/>
      <c r="P486" s="50"/>
      <c r="Q486" s="50"/>
      <c r="R486" s="50"/>
      <c r="S486" s="50"/>
      <c r="T486" s="50"/>
      <c r="U486" s="582"/>
      <c r="V486" s="582"/>
      <c r="W486" s="1208">
        <f>'Tổng hợp'!F236</f>
        <v>147806960</v>
      </c>
      <c r="X486" s="1208"/>
      <c r="Y486" s="1208"/>
      <c r="Z486" s="1208"/>
      <c r="AA486" s="1208"/>
      <c r="AB486" s="1208"/>
      <c r="AC486" s="574"/>
      <c r="AD486" s="1208">
        <f>'Tổng hợp'!J236</f>
        <v>368023978</v>
      </c>
      <c r="AE486" s="1208"/>
      <c r="AF486" s="1208"/>
      <c r="AG486" s="1208"/>
      <c r="AH486" s="1208"/>
      <c r="AI486" s="1208"/>
      <c r="AM486" s="468" t="s">
        <v>1170</v>
      </c>
      <c r="AN486" s="461"/>
      <c r="AO486" s="461"/>
      <c r="AP486" s="461"/>
      <c r="AQ486" s="461"/>
      <c r="AR486" s="461"/>
      <c r="AS486" s="461"/>
      <c r="AT486" s="461"/>
      <c r="AU486" s="461"/>
      <c r="AV486" s="461"/>
      <c r="AW486" s="461"/>
      <c r="AX486" s="461"/>
      <c r="AY486" s="461"/>
      <c r="AZ486" s="461"/>
      <c r="BA486" s="461"/>
      <c r="BB486" s="461"/>
      <c r="BC486" s="461"/>
      <c r="BD486" s="461"/>
      <c r="BG486" s="1298"/>
      <c r="BH486" s="1298"/>
      <c r="BI486" s="1298"/>
      <c r="BJ486" s="1298"/>
      <c r="BK486" s="1298"/>
      <c r="BL486" s="1298"/>
      <c r="BN486" s="1298"/>
      <c r="BO486" s="1298"/>
      <c r="BP486" s="1298"/>
      <c r="BQ486" s="1298"/>
      <c r="BR486" s="1298"/>
      <c r="BS486" s="1298"/>
      <c r="BT486" s="469"/>
    </row>
    <row r="487" spans="1:72" ht="15" hidden="1">
      <c r="A487" s="50"/>
      <c r="B487" s="50"/>
      <c r="C487" s="224" t="s">
        <v>1329</v>
      </c>
      <c r="D487" s="50"/>
      <c r="E487" s="50"/>
      <c r="F487" s="50"/>
      <c r="G487" s="50"/>
      <c r="H487" s="50"/>
      <c r="I487" s="50"/>
      <c r="J487" s="50"/>
      <c r="K487" s="50"/>
      <c r="L487" s="50"/>
      <c r="M487" s="50"/>
      <c r="N487" s="50"/>
      <c r="O487" s="50"/>
      <c r="P487" s="50"/>
      <c r="Q487" s="50"/>
      <c r="R487" s="50"/>
      <c r="S487" s="50"/>
      <c r="T487" s="50"/>
      <c r="U487" s="582"/>
      <c r="V487" s="582"/>
      <c r="W487" s="1206">
        <v>0</v>
      </c>
      <c r="X487" s="1206"/>
      <c r="Y487" s="1206"/>
      <c r="Z487" s="1206"/>
      <c r="AA487" s="1206"/>
      <c r="AB487" s="1206"/>
      <c r="AC487" s="592"/>
      <c r="AD487" s="1206"/>
      <c r="AE487" s="1206"/>
      <c r="AF487" s="1206"/>
      <c r="AG487" s="1206"/>
      <c r="AH487" s="1206"/>
      <c r="AI487" s="1206"/>
      <c r="AM487" s="468" t="s">
        <v>349</v>
      </c>
      <c r="AN487" s="461"/>
      <c r="AO487" s="461"/>
      <c r="AP487" s="461"/>
      <c r="AQ487" s="461"/>
      <c r="AR487" s="461"/>
      <c r="AS487" s="461"/>
      <c r="AT487" s="461"/>
      <c r="AU487" s="461"/>
      <c r="AV487" s="461"/>
      <c r="AW487" s="461"/>
      <c r="AX487" s="461"/>
      <c r="AY487" s="461"/>
      <c r="AZ487" s="461"/>
      <c r="BA487" s="461"/>
      <c r="BB487" s="461"/>
      <c r="BC487" s="461"/>
      <c r="BD487" s="461"/>
      <c r="BG487" s="1300"/>
      <c r="BH487" s="1300"/>
      <c r="BI487" s="1300"/>
      <c r="BJ487" s="1300"/>
      <c r="BK487" s="1300"/>
      <c r="BL487" s="1300"/>
      <c r="BN487" s="1300"/>
      <c r="BO487" s="1300"/>
      <c r="BP487" s="1300"/>
      <c r="BQ487" s="1300"/>
      <c r="BR487" s="1300"/>
      <c r="BS487" s="1300"/>
      <c r="BT487" s="471"/>
    </row>
    <row r="488" spans="1:72" ht="15" hidden="1">
      <c r="A488" s="50"/>
      <c r="B488" s="50"/>
      <c r="C488" s="582" t="s">
        <v>1330</v>
      </c>
      <c r="D488" s="582"/>
      <c r="E488" s="582"/>
      <c r="F488" s="582"/>
      <c r="G488" s="582"/>
      <c r="H488" s="582"/>
      <c r="I488" s="582"/>
      <c r="J488" s="582"/>
      <c r="K488" s="582"/>
      <c r="L488" s="582"/>
      <c r="M488" s="582"/>
      <c r="N488" s="582"/>
      <c r="O488" s="582"/>
      <c r="P488" s="582"/>
      <c r="Q488" s="582"/>
      <c r="R488" s="582"/>
      <c r="S488" s="582"/>
      <c r="T488" s="582"/>
      <c r="U488" s="582"/>
      <c r="V488" s="582"/>
      <c r="W488" s="1206">
        <v>0</v>
      </c>
      <c r="X488" s="1206"/>
      <c r="Y488" s="1206"/>
      <c r="Z488" s="1206"/>
      <c r="AA488" s="1206"/>
      <c r="AB488" s="1206"/>
      <c r="AC488" s="592"/>
      <c r="AD488" s="1206"/>
      <c r="AE488" s="1206"/>
      <c r="AF488" s="1206"/>
      <c r="AG488" s="1206"/>
      <c r="AH488" s="1206"/>
      <c r="AI488" s="1206"/>
      <c r="AM488" s="463" t="s">
        <v>350</v>
      </c>
      <c r="BG488" s="1300"/>
      <c r="BH488" s="1300"/>
      <c r="BI488" s="1300"/>
      <c r="BJ488" s="1300"/>
      <c r="BK488" s="1300"/>
      <c r="BL488" s="1300"/>
      <c r="BN488" s="1300"/>
      <c r="BO488" s="1300"/>
      <c r="BP488" s="1300"/>
      <c r="BQ488" s="1300"/>
      <c r="BR488" s="1300"/>
      <c r="BS488" s="1300"/>
      <c r="BT488" s="471"/>
    </row>
    <row r="489" spans="1:72" ht="15" hidden="1">
      <c r="A489" s="50"/>
      <c r="B489" s="50"/>
      <c r="C489" s="623" t="s">
        <v>27</v>
      </c>
      <c r="D489" s="582"/>
      <c r="E489" s="582"/>
      <c r="F489" s="582"/>
      <c r="G489" s="582"/>
      <c r="H489" s="582"/>
      <c r="I489" s="582"/>
      <c r="J489" s="582"/>
      <c r="K489" s="582"/>
      <c r="L489" s="582"/>
      <c r="M489" s="582"/>
      <c r="N489" s="582"/>
      <c r="O489" s="582"/>
      <c r="P489" s="582"/>
      <c r="Q489" s="582"/>
      <c r="R489" s="582"/>
      <c r="S489" s="582"/>
      <c r="T489" s="582"/>
      <c r="U489" s="582"/>
      <c r="V489" s="582"/>
      <c r="W489" s="1206"/>
      <c r="X489" s="1206"/>
      <c r="Y489" s="1206"/>
      <c r="Z489" s="1206"/>
      <c r="AA489" s="1206"/>
      <c r="AB489" s="1206"/>
      <c r="AC489" s="592"/>
      <c r="AD489" s="1206">
        <v>0</v>
      </c>
      <c r="AE489" s="1206"/>
      <c r="AF489" s="1206"/>
      <c r="AG489" s="1206"/>
      <c r="AH489" s="1206"/>
      <c r="AI489" s="1206"/>
      <c r="AM489" s="463" t="s">
        <v>348</v>
      </c>
      <c r="BG489" s="1300"/>
      <c r="BH489" s="1300"/>
      <c r="BI489" s="1300"/>
      <c r="BJ489" s="1300"/>
      <c r="BK489" s="1300"/>
      <c r="BL489" s="1300"/>
      <c r="BN489" s="1300"/>
      <c r="BO489" s="1300"/>
      <c r="BP489" s="1300"/>
      <c r="BQ489" s="1300"/>
      <c r="BR489" s="1300"/>
      <c r="BS489" s="1300"/>
      <c r="BT489" s="471"/>
    </row>
    <row r="490" spans="1:72" ht="15" hidden="1">
      <c r="A490" s="50"/>
      <c r="B490" s="50"/>
      <c r="C490" s="623" t="s">
        <v>28</v>
      </c>
      <c r="D490" s="582"/>
      <c r="E490" s="582"/>
      <c r="F490" s="582"/>
      <c r="G490" s="582"/>
      <c r="H490" s="582"/>
      <c r="I490" s="582"/>
      <c r="J490" s="582"/>
      <c r="K490" s="582"/>
      <c r="L490" s="582"/>
      <c r="M490" s="582"/>
      <c r="N490" s="582"/>
      <c r="O490" s="582"/>
      <c r="P490" s="582"/>
      <c r="Q490" s="582"/>
      <c r="R490" s="582"/>
      <c r="S490" s="582"/>
      <c r="T490" s="582"/>
      <c r="U490" s="582"/>
      <c r="V490" s="582"/>
      <c r="W490" s="1208"/>
      <c r="X490" s="1208"/>
      <c r="Y490" s="1208"/>
      <c r="Z490" s="1208"/>
      <c r="AA490" s="1208"/>
      <c r="AB490" s="1208"/>
      <c r="AC490" s="592"/>
      <c r="AD490" s="1208"/>
      <c r="AE490" s="1208"/>
      <c r="AF490" s="1208"/>
      <c r="AG490" s="1208"/>
      <c r="AH490" s="1208"/>
      <c r="AI490" s="1208"/>
      <c r="BG490" s="471"/>
      <c r="BH490" s="471"/>
      <c r="BI490" s="471"/>
      <c r="BJ490" s="471"/>
      <c r="BK490" s="471"/>
      <c r="BL490" s="471"/>
      <c r="BN490" s="471"/>
      <c r="BO490" s="471"/>
      <c r="BP490" s="471"/>
      <c r="BQ490" s="471"/>
      <c r="BR490" s="471"/>
      <c r="BS490" s="471"/>
      <c r="BT490" s="471"/>
    </row>
    <row r="491" spans="1:72" ht="15" hidden="1">
      <c r="A491" s="50"/>
      <c r="B491" s="50"/>
      <c r="C491" s="623" t="s">
        <v>29</v>
      </c>
      <c r="D491" s="582"/>
      <c r="E491" s="582"/>
      <c r="F491" s="582"/>
      <c r="G491" s="582"/>
      <c r="H491" s="582"/>
      <c r="I491" s="582"/>
      <c r="J491" s="582"/>
      <c r="K491" s="582"/>
      <c r="L491" s="582"/>
      <c r="M491" s="582"/>
      <c r="N491" s="582"/>
      <c r="O491" s="582"/>
      <c r="P491" s="582"/>
      <c r="Q491" s="582"/>
      <c r="R491" s="582"/>
      <c r="S491" s="582"/>
      <c r="T491" s="582"/>
      <c r="U491" s="582"/>
      <c r="V491" s="582"/>
      <c r="W491" s="1207"/>
      <c r="X491" s="1207"/>
      <c r="Y491" s="1207"/>
      <c r="Z491" s="1207"/>
      <c r="AA491" s="1207"/>
      <c r="AB491" s="1207"/>
      <c r="AC491" s="592"/>
      <c r="AD491" s="1207"/>
      <c r="AE491" s="1207"/>
      <c r="AF491" s="1207"/>
      <c r="AG491" s="1207"/>
      <c r="AH491" s="1207"/>
      <c r="AI491" s="1207"/>
      <c r="BG491" s="471"/>
      <c r="BH491" s="471"/>
      <c r="BI491" s="471"/>
      <c r="BJ491" s="471"/>
      <c r="BK491" s="471"/>
      <c r="BL491" s="471"/>
      <c r="BN491" s="471"/>
      <c r="BO491" s="471"/>
      <c r="BP491" s="471"/>
      <c r="BQ491" s="471"/>
      <c r="BR491" s="471"/>
      <c r="BS491" s="471"/>
      <c r="BT491" s="471"/>
    </row>
    <row r="492" spans="1:72" ht="15" hidden="1">
      <c r="A492" s="50"/>
      <c r="B492" s="50"/>
      <c r="C492" s="582" t="s">
        <v>30</v>
      </c>
      <c r="D492" s="582"/>
      <c r="E492" s="582"/>
      <c r="F492" s="582"/>
      <c r="G492" s="582"/>
      <c r="H492" s="582"/>
      <c r="I492" s="582"/>
      <c r="J492" s="582"/>
      <c r="K492" s="582"/>
      <c r="L492" s="582"/>
      <c r="M492" s="582"/>
      <c r="N492" s="582"/>
      <c r="O492" s="582"/>
      <c r="P492" s="582"/>
      <c r="Q492" s="582"/>
      <c r="R492" s="582"/>
      <c r="S492" s="582"/>
      <c r="T492" s="582"/>
      <c r="U492" s="582"/>
      <c r="V492" s="582"/>
      <c r="W492" s="1207">
        <v>0</v>
      </c>
      <c r="X492" s="1207"/>
      <c r="Y492" s="1207"/>
      <c r="Z492" s="1207"/>
      <c r="AA492" s="1207"/>
      <c r="AB492" s="1207"/>
      <c r="AC492" s="592"/>
      <c r="AD492" s="1207">
        <v>0</v>
      </c>
      <c r="AE492" s="1207"/>
      <c r="AF492" s="1207"/>
      <c r="AG492" s="1207"/>
      <c r="AH492" s="1207"/>
      <c r="AI492" s="1207"/>
      <c r="BG492" s="471"/>
      <c r="BH492" s="471"/>
      <c r="BI492" s="471"/>
      <c r="BJ492" s="471"/>
      <c r="BK492" s="471"/>
      <c r="BL492" s="471"/>
      <c r="BN492" s="471"/>
      <c r="BO492" s="471"/>
      <c r="BP492" s="471"/>
      <c r="BQ492" s="471"/>
      <c r="BR492" s="471"/>
      <c r="BS492" s="471"/>
      <c r="BT492" s="471"/>
    </row>
    <row r="493" spans="1:72" ht="15" hidden="1">
      <c r="A493" s="50"/>
      <c r="B493" s="50"/>
      <c r="C493" s="582" t="s">
        <v>31</v>
      </c>
      <c r="D493" s="582"/>
      <c r="E493" s="582"/>
      <c r="F493" s="582"/>
      <c r="G493" s="582"/>
      <c r="H493" s="582"/>
      <c r="I493" s="582"/>
      <c r="J493" s="582"/>
      <c r="K493" s="582"/>
      <c r="L493" s="582"/>
      <c r="M493" s="582"/>
      <c r="N493" s="582"/>
      <c r="O493" s="582"/>
      <c r="P493" s="582"/>
      <c r="Q493" s="582"/>
      <c r="R493" s="582"/>
      <c r="S493" s="582"/>
      <c r="T493" s="582"/>
      <c r="U493" s="582"/>
      <c r="V493" s="582"/>
      <c r="W493" s="1279">
        <v>0</v>
      </c>
      <c r="X493" s="1279"/>
      <c r="Y493" s="1279"/>
      <c r="Z493" s="1279"/>
      <c r="AA493" s="1279"/>
      <c r="AB493" s="1279"/>
      <c r="AC493" s="592"/>
      <c r="AD493" s="1208">
        <v>0</v>
      </c>
      <c r="AE493" s="1208"/>
      <c r="AF493" s="1208"/>
      <c r="AG493" s="1208"/>
      <c r="AH493" s="1208"/>
      <c r="AI493" s="1208"/>
      <c r="BG493" s="471"/>
      <c r="BH493" s="471"/>
      <c r="BI493" s="471"/>
      <c r="BJ493" s="471"/>
      <c r="BK493" s="471"/>
      <c r="BL493" s="471"/>
      <c r="BN493" s="471"/>
      <c r="BO493" s="471"/>
      <c r="BP493" s="471"/>
      <c r="BQ493" s="471"/>
      <c r="BR493" s="471"/>
      <c r="BS493" s="471"/>
      <c r="BT493" s="471"/>
    </row>
    <row r="494" spans="1:74" ht="15.75" thickBot="1">
      <c r="A494" s="50"/>
      <c r="B494" s="50"/>
      <c r="C494" s="569"/>
      <c r="D494" s="50"/>
      <c r="E494" s="50"/>
      <c r="F494" s="50"/>
      <c r="G494" s="50"/>
      <c r="H494" s="50"/>
      <c r="I494" s="50"/>
      <c r="J494" s="50" t="s">
        <v>113</v>
      </c>
      <c r="K494" s="50"/>
      <c r="L494" s="50"/>
      <c r="M494" s="50"/>
      <c r="N494" s="50"/>
      <c r="O494" s="50"/>
      <c r="P494" s="50"/>
      <c r="Q494" s="50"/>
      <c r="R494" s="50"/>
      <c r="S494" s="50"/>
      <c r="T494" s="50"/>
      <c r="U494" s="582"/>
      <c r="V494" s="582"/>
      <c r="W494" s="1205">
        <f>SUBTOTAL(9,W486:AB493)</f>
        <v>147806960</v>
      </c>
      <c r="X494" s="1205"/>
      <c r="Y494" s="1205"/>
      <c r="Z494" s="1205"/>
      <c r="AA494" s="1205"/>
      <c r="AB494" s="1205"/>
      <c r="AC494" s="592"/>
      <c r="AD494" s="1205">
        <f>SUBTOTAL(9,AD486:AI493)</f>
        <v>368023978</v>
      </c>
      <c r="AE494" s="1205"/>
      <c r="AF494" s="1205"/>
      <c r="AG494" s="1205"/>
      <c r="AH494" s="1205"/>
      <c r="AI494" s="1205"/>
      <c r="AM494" s="461" t="s">
        <v>113</v>
      </c>
      <c r="AN494" s="461"/>
      <c r="AO494" s="461"/>
      <c r="AP494" s="461"/>
      <c r="AQ494" s="461"/>
      <c r="AR494" s="461"/>
      <c r="AS494" s="461"/>
      <c r="AT494" s="461"/>
      <c r="AU494" s="461"/>
      <c r="AV494" s="461"/>
      <c r="AW494" s="461"/>
      <c r="AX494" s="461"/>
      <c r="AY494" s="461"/>
      <c r="AZ494" s="461"/>
      <c r="BA494" s="461"/>
      <c r="BB494" s="461"/>
      <c r="BC494" s="461"/>
      <c r="BD494" s="461"/>
      <c r="BG494" s="1302">
        <f>SUBTOTAL(9,BG486:BL489)</f>
        <v>0</v>
      </c>
      <c r="BH494" s="1302"/>
      <c r="BI494" s="1302"/>
      <c r="BJ494" s="1302"/>
      <c r="BK494" s="1302"/>
      <c r="BL494" s="1302"/>
      <c r="BN494" s="1302">
        <f>SUBTOTAL(9,BN486:BS489)</f>
        <v>0</v>
      </c>
      <c r="BO494" s="1302"/>
      <c r="BP494" s="1302"/>
      <c r="BQ494" s="1302"/>
      <c r="BR494" s="1302"/>
      <c r="BS494" s="1302"/>
      <c r="BT494" s="472"/>
      <c r="BU494" s="498">
        <f>W494-'Báo cáo'!W185</f>
        <v>0</v>
      </c>
      <c r="BV494" s="498">
        <f>AD494-'Báo cáo'!AE185</f>
        <v>0</v>
      </c>
    </row>
    <row r="495" spans="1:72" ht="15.75" thickTop="1">
      <c r="A495" s="50"/>
      <c r="B495" s="50"/>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3"/>
      <c r="AE495" s="583"/>
      <c r="AF495" s="583"/>
      <c r="AG495" s="583"/>
      <c r="AH495" s="583"/>
      <c r="AI495" s="583"/>
      <c r="BN495" s="469"/>
      <c r="BO495" s="469"/>
      <c r="BP495" s="469"/>
      <c r="BQ495" s="469"/>
      <c r="BR495" s="469"/>
      <c r="BS495" s="469"/>
      <c r="BT495" s="469"/>
    </row>
    <row r="496" spans="1:72" ht="15">
      <c r="A496" s="50">
        <v>31</v>
      </c>
      <c r="B496" s="50" t="s">
        <v>1254</v>
      </c>
      <c r="C496" s="50" t="s">
        <v>889</v>
      </c>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3"/>
      <c r="AE496" s="583"/>
      <c r="AF496" s="583"/>
      <c r="AG496" s="583"/>
      <c r="AH496" s="583"/>
      <c r="AI496" s="583"/>
      <c r="BN496" s="469"/>
      <c r="BO496" s="469"/>
      <c r="BP496" s="469"/>
      <c r="BQ496" s="469"/>
      <c r="BR496" s="469"/>
      <c r="BS496" s="469"/>
      <c r="BT496" s="469"/>
    </row>
    <row r="497" spans="1:72" ht="15">
      <c r="A497" s="50"/>
      <c r="B497" s="50"/>
      <c r="C497" s="582"/>
      <c r="D497" s="582"/>
      <c r="E497" s="582"/>
      <c r="F497" s="582"/>
      <c r="G497" s="582"/>
      <c r="H497" s="582"/>
      <c r="I497" s="582"/>
      <c r="J497" s="582"/>
      <c r="K497" s="582"/>
      <c r="L497" s="582"/>
      <c r="M497" s="582"/>
      <c r="N497" s="582"/>
      <c r="O497" s="582"/>
      <c r="P497" s="582"/>
      <c r="Q497" s="582"/>
      <c r="R497" s="582"/>
      <c r="S497" s="582"/>
      <c r="T497" s="582"/>
      <c r="U497" s="582"/>
      <c r="V497" s="582"/>
      <c r="W497" s="1212" t="str">
        <f>'Danh mục'!$B$18</f>
        <v>Kỳ này</v>
      </c>
      <c r="X497" s="1212"/>
      <c r="Y497" s="1212"/>
      <c r="Z497" s="1212"/>
      <c r="AA497" s="1212"/>
      <c r="AB497" s="1212"/>
      <c r="AC497" s="587"/>
      <c r="AD497" s="1209" t="str">
        <f>'Danh mục'!$B$20</f>
        <v>Kỳ trước</v>
      </c>
      <c r="AE497" s="1209"/>
      <c r="AF497" s="1209"/>
      <c r="AG497" s="1209"/>
      <c r="AH497" s="1209"/>
      <c r="AI497" s="1209"/>
      <c r="BN497" s="469"/>
      <c r="BO497" s="469"/>
      <c r="BP497" s="469"/>
      <c r="BQ497" s="469"/>
      <c r="BR497" s="469"/>
      <c r="BS497" s="469"/>
      <c r="BT497" s="469"/>
    </row>
    <row r="498" spans="1:72" ht="15">
      <c r="A498" s="50"/>
      <c r="B498" s="50"/>
      <c r="C498" s="567"/>
      <c r="D498" s="567"/>
      <c r="E498" s="567"/>
      <c r="F498" s="567"/>
      <c r="G498" s="567"/>
      <c r="H498" s="567"/>
      <c r="I498" s="567"/>
      <c r="J498" s="567"/>
      <c r="K498" s="567"/>
      <c r="L498" s="567"/>
      <c r="M498" s="567"/>
      <c r="N498" s="567"/>
      <c r="O498" s="567"/>
      <c r="P498" s="567"/>
      <c r="Q498" s="567"/>
      <c r="R498" s="567"/>
      <c r="S498" s="567"/>
      <c r="T498" s="567"/>
      <c r="U498" s="567"/>
      <c r="V498" s="567"/>
      <c r="W498" s="771"/>
      <c r="X498" s="767"/>
      <c r="Y498" s="767"/>
      <c r="Z498" s="767"/>
      <c r="AA498" s="767"/>
      <c r="AB498" s="766" t="s">
        <v>1213</v>
      </c>
      <c r="AC498" s="587"/>
      <c r="AD498" s="771"/>
      <c r="AE498" s="767"/>
      <c r="AF498" s="767"/>
      <c r="AG498" s="767"/>
      <c r="AH498" s="767"/>
      <c r="AI498" s="766" t="s">
        <v>1213</v>
      </c>
      <c r="BN498" s="469"/>
      <c r="BO498" s="469"/>
      <c r="BP498" s="469"/>
      <c r="BQ498" s="469"/>
      <c r="BR498" s="469"/>
      <c r="BS498" s="469"/>
      <c r="BT498" s="469"/>
    </row>
    <row r="499" spans="1:72" ht="15">
      <c r="A499" s="50"/>
      <c r="B499" s="50"/>
      <c r="C499" s="1224" t="s">
        <v>1278</v>
      </c>
      <c r="D499" s="1224"/>
      <c r="E499" s="1224"/>
      <c r="F499" s="1224"/>
      <c r="G499" s="1224"/>
      <c r="H499" s="1224"/>
      <c r="I499" s="1224"/>
      <c r="J499" s="1224"/>
      <c r="K499" s="1224"/>
      <c r="L499" s="1224"/>
      <c r="M499" s="1224"/>
      <c r="N499" s="1224"/>
      <c r="O499" s="1224"/>
      <c r="P499" s="1224"/>
      <c r="Q499" s="1224"/>
      <c r="R499" s="1224"/>
      <c r="S499" s="1224"/>
      <c r="T499" s="1224"/>
      <c r="U499" s="582"/>
      <c r="V499" s="573"/>
      <c r="W499" s="1208">
        <f>'Tổng hợp'!F246</f>
        <v>244678936</v>
      </c>
      <c r="X499" s="1208"/>
      <c r="Y499" s="1208"/>
      <c r="Z499" s="1208"/>
      <c r="AA499" s="1208"/>
      <c r="AB499" s="1208"/>
      <c r="AC499" s="574"/>
      <c r="AD499" s="1208">
        <f>'Tổng hợp'!J246</f>
        <v>-85330526</v>
      </c>
      <c r="AE499" s="1208"/>
      <c r="AF499" s="1208"/>
      <c r="AG499" s="1208"/>
      <c r="AH499" s="1208"/>
      <c r="AI499" s="1208"/>
      <c r="BN499" s="469"/>
      <c r="BO499" s="469"/>
      <c r="BP499" s="469"/>
      <c r="BQ499" s="469"/>
      <c r="BR499" s="469"/>
      <c r="BS499" s="469"/>
      <c r="BT499" s="469"/>
    </row>
    <row r="500" spans="1:72" ht="15" hidden="1">
      <c r="A500" s="50"/>
      <c r="B500" s="50"/>
      <c r="C500" s="1224" t="s">
        <v>1279</v>
      </c>
      <c r="D500" s="1224"/>
      <c r="E500" s="1224"/>
      <c r="F500" s="1224"/>
      <c r="G500" s="1224"/>
      <c r="H500" s="1224"/>
      <c r="I500" s="1224"/>
      <c r="J500" s="1224"/>
      <c r="K500" s="1224"/>
      <c r="L500" s="1224"/>
      <c r="M500" s="1224"/>
      <c r="N500" s="1224"/>
      <c r="O500" s="1224"/>
      <c r="P500" s="1224"/>
      <c r="Q500" s="1224"/>
      <c r="R500" s="1224"/>
      <c r="S500" s="1224"/>
      <c r="T500" s="1224"/>
      <c r="U500" s="582"/>
      <c r="V500" s="573"/>
      <c r="W500" s="1208"/>
      <c r="X500" s="1208"/>
      <c r="Y500" s="1208"/>
      <c r="Z500" s="1208"/>
      <c r="AA500" s="1208"/>
      <c r="AB500" s="1208"/>
      <c r="AC500" s="574"/>
      <c r="AD500" s="1208"/>
      <c r="AE500" s="1208"/>
      <c r="AF500" s="1208"/>
      <c r="AG500" s="1208"/>
      <c r="AH500" s="1208"/>
      <c r="AI500" s="1208"/>
      <c r="BN500" s="469"/>
      <c r="BO500" s="469"/>
      <c r="BP500" s="469"/>
      <c r="BQ500" s="469"/>
      <c r="BR500" s="469"/>
      <c r="BS500" s="469"/>
      <c r="BT500" s="469"/>
    </row>
    <row r="501" spans="1:72" ht="15" hidden="1">
      <c r="A501" s="50"/>
      <c r="B501" s="50"/>
      <c r="C501" s="1221" t="s">
        <v>1280</v>
      </c>
      <c r="D501" s="1221"/>
      <c r="E501" s="1221"/>
      <c r="F501" s="1221"/>
      <c r="G501" s="1221"/>
      <c r="H501" s="1221"/>
      <c r="I501" s="1221"/>
      <c r="J501" s="1221"/>
      <c r="K501" s="1221"/>
      <c r="L501" s="1221"/>
      <c r="M501" s="1221"/>
      <c r="N501" s="1221"/>
      <c r="O501" s="1221"/>
      <c r="P501" s="1221"/>
      <c r="Q501" s="1221"/>
      <c r="R501" s="1221"/>
      <c r="S501" s="1221"/>
      <c r="T501" s="1221"/>
      <c r="U501" s="590"/>
      <c r="V501" s="778"/>
      <c r="W501" s="1204"/>
      <c r="X501" s="1204"/>
      <c r="Y501" s="1204"/>
      <c r="Z501" s="1204"/>
      <c r="AA501" s="1204"/>
      <c r="AB501" s="1204"/>
      <c r="AC501" s="772"/>
      <c r="AD501" s="1204"/>
      <c r="AE501" s="1204"/>
      <c r="AF501" s="1204"/>
      <c r="AG501" s="1204"/>
      <c r="AH501" s="1204"/>
      <c r="AI501" s="1204"/>
      <c r="BN501" s="469"/>
      <c r="BO501" s="469"/>
      <c r="BP501" s="469"/>
      <c r="BQ501" s="469"/>
      <c r="BR501" s="469"/>
      <c r="BS501" s="469"/>
      <c r="BT501" s="469"/>
    </row>
    <row r="502" spans="1:72" ht="15" hidden="1">
      <c r="A502" s="50"/>
      <c r="B502" s="50"/>
      <c r="C502" s="1221" t="s">
        <v>1281</v>
      </c>
      <c r="D502" s="1221"/>
      <c r="E502" s="1221"/>
      <c r="F502" s="1221"/>
      <c r="G502" s="1221"/>
      <c r="H502" s="1221"/>
      <c r="I502" s="1221"/>
      <c r="J502" s="1221"/>
      <c r="K502" s="1221"/>
      <c r="L502" s="1221"/>
      <c r="M502" s="1221"/>
      <c r="N502" s="1221"/>
      <c r="O502" s="1221"/>
      <c r="P502" s="1221"/>
      <c r="Q502" s="1221"/>
      <c r="R502" s="1221"/>
      <c r="S502" s="1221"/>
      <c r="T502" s="1221"/>
      <c r="U502" s="590"/>
      <c r="V502" s="778"/>
      <c r="W502" s="1204"/>
      <c r="X502" s="1204"/>
      <c r="Y502" s="1204"/>
      <c r="Z502" s="1204"/>
      <c r="AA502" s="1204"/>
      <c r="AB502" s="1204"/>
      <c r="AC502" s="772"/>
      <c r="AD502" s="1204"/>
      <c r="AE502" s="1204"/>
      <c r="AF502" s="1204"/>
      <c r="AG502" s="1204"/>
      <c r="AH502" s="1204"/>
      <c r="AI502" s="1204"/>
      <c r="BN502" s="469"/>
      <c r="BO502" s="469"/>
      <c r="BP502" s="469"/>
      <c r="BQ502" s="469"/>
      <c r="BR502" s="469"/>
      <c r="BS502" s="469"/>
      <c r="BT502" s="469"/>
    </row>
    <row r="503" spans="1:72" ht="15">
      <c r="A503" s="50"/>
      <c r="B503" s="50"/>
      <c r="C503" s="1224" t="s">
        <v>1374</v>
      </c>
      <c r="D503" s="1224"/>
      <c r="E503" s="1224"/>
      <c r="F503" s="1224"/>
      <c r="G503" s="1224"/>
      <c r="H503" s="1224"/>
      <c r="I503" s="1224"/>
      <c r="J503" s="1224"/>
      <c r="K503" s="1224"/>
      <c r="L503" s="1224"/>
      <c r="M503" s="1224"/>
      <c r="N503" s="1224"/>
      <c r="O503" s="1224"/>
      <c r="P503" s="1224"/>
      <c r="Q503" s="1224"/>
      <c r="R503" s="1224"/>
      <c r="S503" s="1224"/>
      <c r="T503" s="1224"/>
      <c r="U503" s="582"/>
      <c r="V503" s="573"/>
      <c r="W503" s="1208">
        <f>W499</f>
        <v>244678936</v>
      </c>
      <c r="X503" s="1208"/>
      <c r="Y503" s="1208"/>
      <c r="Z503" s="1208"/>
      <c r="AA503" s="1208"/>
      <c r="AB503" s="1208"/>
      <c r="AC503" s="574"/>
      <c r="AD503" s="1208">
        <f>AD499+AD502</f>
        <v>-85330526</v>
      </c>
      <c r="AE503" s="1208"/>
      <c r="AF503" s="1208"/>
      <c r="AG503" s="1208"/>
      <c r="AH503" s="1208"/>
      <c r="AI503" s="1208"/>
      <c r="BN503" s="469"/>
      <c r="BO503" s="469"/>
      <c r="BP503" s="469"/>
      <c r="BQ503" s="469"/>
      <c r="BR503" s="469"/>
      <c r="BS503" s="469"/>
      <c r="BT503" s="469"/>
    </row>
    <row r="504" spans="1:74" ht="15">
      <c r="A504" s="50"/>
      <c r="B504" s="50"/>
      <c r="C504" s="1224" t="s">
        <v>1450</v>
      </c>
      <c r="D504" s="1224"/>
      <c r="E504" s="1224"/>
      <c r="F504" s="1224"/>
      <c r="G504" s="1224"/>
      <c r="H504" s="1224"/>
      <c r="I504" s="1224"/>
      <c r="J504" s="1224"/>
      <c r="K504" s="1224"/>
      <c r="L504" s="1224"/>
      <c r="M504" s="1224"/>
      <c r="N504" s="1224"/>
      <c r="O504" s="1224"/>
      <c r="P504" s="1224"/>
      <c r="Q504" s="1224"/>
      <c r="R504" s="1224"/>
      <c r="S504" s="1224"/>
      <c r="T504" s="1224"/>
      <c r="U504" s="582"/>
      <c r="V504" s="573"/>
      <c r="W504" s="1220">
        <v>0.22</v>
      </c>
      <c r="X504" s="1220"/>
      <c r="Y504" s="1220"/>
      <c r="Z504" s="1220"/>
      <c r="AA504" s="1220"/>
      <c r="AB504" s="1220"/>
      <c r="AC504" s="574"/>
      <c r="AD504" s="1220">
        <v>0.25</v>
      </c>
      <c r="AE504" s="1220"/>
      <c r="AF504" s="1220"/>
      <c r="AG504" s="1220"/>
      <c r="AH504" s="1220"/>
      <c r="AI504" s="1220"/>
      <c r="BN504" s="469"/>
      <c r="BO504" s="469"/>
      <c r="BP504" s="469"/>
      <c r="BQ504" s="469"/>
      <c r="BR504" s="469"/>
      <c r="BS504" s="469"/>
      <c r="BT504" s="469"/>
      <c r="BU504" s="498"/>
      <c r="BV504" s="498"/>
    </row>
    <row r="505" spans="1:74" ht="15" hidden="1">
      <c r="A505" s="50"/>
      <c r="B505" s="50"/>
      <c r="C505" s="1224" t="s">
        <v>890</v>
      </c>
      <c r="D505" s="1224"/>
      <c r="E505" s="1224"/>
      <c r="F505" s="1224"/>
      <c r="G505" s="1224"/>
      <c r="H505" s="1224"/>
      <c r="I505" s="1224"/>
      <c r="J505" s="1224"/>
      <c r="K505" s="1224"/>
      <c r="L505" s="1224"/>
      <c r="M505" s="1224"/>
      <c r="N505" s="1224"/>
      <c r="O505" s="1224"/>
      <c r="P505" s="1224"/>
      <c r="Q505" s="1224"/>
      <c r="R505" s="1224"/>
      <c r="S505" s="1224"/>
      <c r="T505" s="1224"/>
      <c r="U505" s="582"/>
      <c r="V505" s="573">
        <f>SUBTOTAL(9,AC505:AH506)</f>
        <v>0</v>
      </c>
      <c r="W505" s="1387">
        <f>'Tổng hợp'!F247</f>
        <v>53829365</v>
      </c>
      <c r="X505" s="1387"/>
      <c r="Y505" s="1387"/>
      <c r="Z505" s="1387"/>
      <c r="AA505" s="1387"/>
      <c r="AB505" s="1387"/>
      <c r="AC505" s="574"/>
      <c r="AD505" s="1208">
        <f>'Tổng hợp'!J247</f>
        <v>0</v>
      </c>
      <c r="AE505" s="1208"/>
      <c r="AF505" s="1208"/>
      <c r="AG505" s="1208"/>
      <c r="AH505" s="1208"/>
      <c r="AI505" s="1208"/>
      <c r="BN505" s="469"/>
      <c r="BO505" s="469"/>
      <c r="BP505" s="469"/>
      <c r="BQ505" s="469"/>
      <c r="BR505" s="469"/>
      <c r="BS505" s="469"/>
      <c r="BT505" s="469"/>
      <c r="BU505" s="498"/>
      <c r="BV505" s="498"/>
    </row>
    <row r="506" spans="1:72" ht="15" hidden="1">
      <c r="A506" s="50"/>
      <c r="B506" s="50"/>
      <c r="C506" s="1224" t="s">
        <v>891</v>
      </c>
      <c r="D506" s="1224"/>
      <c r="E506" s="1224"/>
      <c r="F506" s="1224"/>
      <c r="G506" s="1224"/>
      <c r="H506" s="1224"/>
      <c r="I506" s="1224"/>
      <c r="J506" s="1224"/>
      <c r="K506" s="1224"/>
      <c r="L506" s="1224"/>
      <c r="M506" s="1224"/>
      <c r="N506" s="1224"/>
      <c r="O506" s="1224"/>
      <c r="P506" s="1224"/>
      <c r="Q506" s="1224"/>
      <c r="R506" s="1224"/>
      <c r="S506" s="1224"/>
      <c r="T506" s="1224"/>
      <c r="U506" s="582"/>
      <c r="V506" s="573"/>
      <c r="W506" s="1400"/>
      <c r="X506" s="1400"/>
      <c r="Y506" s="1400"/>
      <c r="Z506" s="1400"/>
      <c r="AA506" s="1400"/>
      <c r="AB506" s="1400"/>
      <c r="AC506" s="592"/>
      <c r="AD506" s="1206"/>
      <c r="AE506" s="1206"/>
      <c r="AF506" s="1206"/>
      <c r="AG506" s="1206"/>
      <c r="AH506" s="1206"/>
      <c r="AI506" s="1206"/>
      <c r="BN506" s="469"/>
      <c r="BO506" s="469"/>
      <c r="BP506" s="469"/>
      <c r="BQ506" s="469"/>
      <c r="BR506" s="469"/>
      <c r="BS506" s="469"/>
      <c r="BT506" s="469"/>
    </row>
    <row r="507" spans="1:72" ht="15" hidden="1">
      <c r="A507" s="50"/>
      <c r="B507" s="50"/>
      <c r="C507" s="1224" t="s">
        <v>1375</v>
      </c>
      <c r="D507" s="1224"/>
      <c r="E507" s="1224"/>
      <c r="F507" s="1224"/>
      <c r="G507" s="1224"/>
      <c r="H507" s="1224"/>
      <c r="I507" s="1224"/>
      <c r="J507" s="1224"/>
      <c r="K507" s="1224"/>
      <c r="L507" s="1224"/>
      <c r="M507" s="1224"/>
      <c r="N507" s="1224"/>
      <c r="O507" s="1224"/>
      <c r="P507" s="1224"/>
      <c r="Q507" s="1224"/>
      <c r="R507" s="1224"/>
      <c r="S507" s="1224"/>
      <c r="T507" s="1224"/>
      <c r="U507" s="582"/>
      <c r="V507" s="573"/>
      <c r="W507" s="1400">
        <v>0</v>
      </c>
      <c r="X507" s="1400"/>
      <c r="Y507" s="1400"/>
      <c r="Z507" s="1400"/>
      <c r="AA507" s="1400"/>
      <c r="AB507" s="1400"/>
      <c r="AC507" s="592"/>
      <c r="AD507" s="1206">
        <v>9091195</v>
      </c>
      <c r="AE507" s="1206"/>
      <c r="AF507" s="1206"/>
      <c r="AG507" s="1206"/>
      <c r="AH507" s="1206"/>
      <c r="AI507" s="1206"/>
      <c r="BN507" s="469"/>
      <c r="BO507" s="469"/>
      <c r="BP507" s="469"/>
      <c r="BQ507" s="469"/>
      <c r="BR507" s="469"/>
      <c r="BS507" s="469"/>
      <c r="BT507" s="469"/>
    </row>
    <row r="508" spans="1:72" ht="15.75" thickBot="1">
      <c r="A508" s="50"/>
      <c r="B508" s="50"/>
      <c r="C508" s="582"/>
      <c r="D508" s="142" t="s">
        <v>727</v>
      </c>
      <c r="E508" s="582"/>
      <c r="F508" s="582"/>
      <c r="G508" s="582"/>
      <c r="H508" s="582"/>
      <c r="I508" s="582"/>
      <c r="J508" s="142"/>
      <c r="K508" s="582"/>
      <c r="L508" s="582"/>
      <c r="M508" s="582"/>
      <c r="N508" s="582"/>
      <c r="O508" s="582"/>
      <c r="P508" s="582"/>
      <c r="Q508" s="582"/>
      <c r="R508" s="582"/>
      <c r="S508" s="582"/>
      <c r="T508" s="582"/>
      <c r="U508" s="582"/>
      <c r="V508" s="573"/>
      <c r="W508" s="1205">
        <f>SUM(W505:AB506)</f>
        <v>53829365</v>
      </c>
      <c r="X508" s="1205"/>
      <c r="Y508" s="1205"/>
      <c r="Z508" s="1205"/>
      <c r="AA508" s="1205"/>
      <c r="AB508" s="1205"/>
      <c r="AC508" s="744"/>
      <c r="AD508" s="1205">
        <f>SUM(AD505:AI506)</f>
        <v>0</v>
      </c>
      <c r="AE508" s="1205"/>
      <c r="AF508" s="1205"/>
      <c r="AG508" s="1205"/>
      <c r="AH508" s="1205"/>
      <c r="AI508" s="1205"/>
      <c r="BN508" s="469"/>
      <c r="BO508" s="469"/>
      <c r="BP508" s="469"/>
      <c r="BQ508" s="469"/>
      <c r="BR508" s="469"/>
      <c r="BS508" s="469"/>
      <c r="BT508" s="469"/>
    </row>
    <row r="509" spans="1:72" ht="15.75" hidden="1" thickTop="1">
      <c r="A509" s="50"/>
      <c r="B509" s="50"/>
      <c r="C509" s="582"/>
      <c r="D509" s="582"/>
      <c r="E509" s="582"/>
      <c r="F509" s="582"/>
      <c r="G509" s="582"/>
      <c r="H509" s="582"/>
      <c r="I509" s="582"/>
      <c r="J509" s="142"/>
      <c r="K509" s="582"/>
      <c r="L509" s="582"/>
      <c r="M509" s="582"/>
      <c r="N509" s="582"/>
      <c r="O509" s="582"/>
      <c r="P509" s="582"/>
      <c r="Q509" s="582"/>
      <c r="R509" s="582"/>
      <c r="S509" s="582"/>
      <c r="T509" s="582"/>
      <c r="U509" s="582"/>
      <c r="V509" s="573"/>
      <c r="W509" s="573"/>
      <c r="X509" s="573"/>
      <c r="Y509" s="573"/>
      <c r="Z509" s="573"/>
      <c r="AA509" s="573"/>
      <c r="AB509" s="573"/>
      <c r="AC509" s="744"/>
      <c r="AD509" s="573"/>
      <c r="AE509" s="573"/>
      <c r="AF509" s="573"/>
      <c r="AG509" s="573"/>
      <c r="AH509" s="573"/>
      <c r="AI509" s="573"/>
      <c r="BN509" s="469"/>
      <c r="BO509" s="469"/>
      <c r="BP509" s="469"/>
      <c r="BQ509" s="469"/>
      <c r="BR509" s="469"/>
      <c r="BS509" s="469"/>
      <c r="BT509" s="469"/>
    </row>
    <row r="510" spans="1:72" ht="15.75" thickTop="1">
      <c r="A510" s="50"/>
      <c r="B510" s="50"/>
      <c r="C510" s="582"/>
      <c r="D510" s="582"/>
      <c r="E510" s="582"/>
      <c r="F510" s="582"/>
      <c r="G510" s="582"/>
      <c r="H510" s="582"/>
      <c r="I510" s="582"/>
      <c r="J510" s="582"/>
      <c r="K510" s="582"/>
      <c r="L510" s="582"/>
      <c r="M510" s="582"/>
      <c r="N510" s="582"/>
      <c r="O510" s="582"/>
      <c r="P510" s="582"/>
      <c r="Q510" s="582"/>
      <c r="R510" s="582"/>
      <c r="S510" s="582"/>
      <c r="T510" s="582"/>
      <c r="U510" s="582"/>
      <c r="V510" s="582"/>
      <c r="W510" s="1206"/>
      <c r="X510" s="1206"/>
      <c r="Y510" s="1206"/>
      <c r="Z510" s="1206"/>
      <c r="AA510" s="1206"/>
      <c r="AB510" s="1206"/>
      <c r="AC510" s="592"/>
      <c r="AD510" s="1206"/>
      <c r="AE510" s="1206"/>
      <c r="AF510" s="1206"/>
      <c r="AG510" s="1206"/>
      <c r="AH510" s="1206"/>
      <c r="AI510" s="1206"/>
      <c r="BN510" s="469"/>
      <c r="BO510" s="469"/>
      <c r="BP510" s="469"/>
      <c r="BQ510" s="469"/>
      <c r="BR510" s="469"/>
      <c r="BS510" s="469"/>
      <c r="BT510" s="469"/>
    </row>
    <row r="511" spans="1:72" ht="15">
      <c r="A511" s="50">
        <v>32</v>
      </c>
      <c r="B511" s="50" t="s">
        <v>1254</v>
      </c>
      <c r="C511" s="50" t="s">
        <v>892</v>
      </c>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3"/>
      <c r="AE511" s="583"/>
      <c r="AF511" s="583"/>
      <c r="AG511" s="583"/>
      <c r="AH511" s="583"/>
      <c r="AI511" s="583"/>
      <c r="BN511" s="469"/>
      <c r="BO511" s="469"/>
      <c r="BP511" s="469"/>
      <c r="BQ511" s="469"/>
      <c r="BR511" s="469"/>
      <c r="BS511" s="469"/>
      <c r="BT511" s="469"/>
    </row>
    <row r="512" spans="1:72" ht="15" hidden="1">
      <c r="A512" s="50"/>
      <c r="B512" s="50"/>
      <c r="C512" s="582"/>
      <c r="D512" s="582"/>
      <c r="E512" s="582"/>
      <c r="F512" s="582"/>
      <c r="G512" s="582"/>
      <c r="H512" s="582"/>
      <c r="I512" s="582"/>
      <c r="J512" s="582"/>
      <c r="K512" s="582"/>
      <c r="L512" s="582"/>
      <c r="M512" s="582"/>
      <c r="N512" s="582"/>
      <c r="O512" s="582"/>
      <c r="P512" s="582"/>
      <c r="Q512" s="582"/>
      <c r="R512" s="582"/>
      <c r="S512" s="582"/>
      <c r="T512" s="582"/>
      <c r="U512" s="582"/>
      <c r="V512" s="582"/>
      <c r="W512" s="1278" t="str">
        <f>'Danh mục'!$B$18</f>
        <v>Kỳ này</v>
      </c>
      <c r="X512" s="1278"/>
      <c r="Y512" s="1278"/>
      <c r="Z512" s="1278"/>
      <c r="AA512" s="1278"/>
      <c r="AB512" s="1278"/>
      <c r="AC512" s="228"/>
      <c r="AD512" s="1278" t="str">
        <f>'Danh mục'!$B$20</f>
        <v>Kỳ trước</v>
      </c>
      <c r="AE512" s="1278"/>
      <c r="AF512" s="1278"/>
      <c r="AG512" s="1278"/>
      <c r="AH512" s="1278"/>
      <c r="AI512" s="1278"/>
      <c r="BN512" s="469"/>
      <c r="BO512" s="469"/>
      <c r="BP512" s="469"/>
      <c r="BQ512" s="469"/>
      <c r="BR512" s="469"/>
      <c r="BS512" s="469"/>
      <c r="BT512" s="469"/>
    </row>
    <row r="513" spans="1:72" ht="15" hidden="1">
      <c r="A513" s="50"/>
      <c r="B513" s="50"/>
      <c r="C513" s="582"/>
      <c r="D513" s="582"/>
      <c r="E513" s="582"/>
      <c r="F513" s="582"/>
      <c r="G513" s="582"/>
      <c r="H513" s="582"/>
      <c r="I513" s="582"/>
      <c r="J513" s="582"/>
      <c r="K513" s="582"/>
      <c r="L513" s="582"/>
      <c r="M513" s="582"/>
      <c r="N513" s="582"/>
      <c r="O513" s="582"/>
      <c r="P513" s="582"/>
      <c r="Q513" s="582"/>
      <c r="R513" s="582"/>
      <c r="S513" s="582"/>
      <c r="T513" s="582"/>
      <c r="U513" s="582"/>
      <c r="V513" s="582"/>
      <c r="W513" s="595"/>
      <c r="X513" s="595"/>
      <c r="Y513" s="595"/>
      <c r="Z513" s="595"/>
      <c r="AA513" s="595"/>
      <c r="AB513" s="587" t="s">
        <v>1213</v>
      </c>
      <c r="AC513" s="587"/>
      <c r="AD513" s="596"/>
      <c r="AE513" s="586"/>
      <c r="AF513" s="586"/>
      <c r="AG513" s="586"/>
      <c r="AH513" s="586"/>
      <c r="AI513" s="587" t="s">
        <v>1213</v>
      </c>
      <c r="BN513" s="469"/>
      <c r="BO513" s="469"/>
      <c r="BP513" s="469"/>
      <c r="BQ513" s="469"/>
      <c r="BR513" s="469"/>
      <c r="BS513" s="469"/>
      <c r="BT513" s="469"/>
    </row>
    <row r="514" spans="1:72" ht="15" hidden="1">
      <c r="A514" s="50"/>
      <c r="B514" s="50"/>
      <c r="C514" s="582"/>
      <c r="D514" s="1224" t="s">
        <v>893</v>
      </c>
      <c r="E514" s="1224"/>
      <c r="F514" s="1224"/>
      <c r="G514" s="1224"/>
      <c r="H514" s="1224"/>
      <c r="I514" s="1224"/>
      <c r="J514" s="1224"/>
      <c r="K514" s="1224"/>
      <c r="L514" s="1224"/>
      <c r="M514" s="1224"/>
      <c r="N514" s="1224"/>
      <c r="O514" s="1224"/>
      <c r="P514" s="1224"/>
      <c r="Q514" s="1224"/>
      <c r="R514" s="1224"/>
      <c r="S514" s="1224"/>
      <c r="T514" s="1224"/>
      <c r="U514" s="1224"/>
      <c r="V514" s="582"/>
      <c r="W514" s="1233"/>
      <c r="X514" s="1233"/>
      <c r="Y514" s="1233"/>
      <c r="Z514" s="1233"/>
      <c r="AA514" s="1233"/>
      <c r="AB514" s="1233"/>
      <c r="AC514" s="603"/>
      <c r="AD514" s="1233"/>
      <c r="AE514" s="1233"/>
      <c r="AF514" s="1233"/>
      <c r="AG514" s="1233"/>
      <c r="AH514" s="1233"/>
      <c r="AI514" s="1233"/>
      <c r="BN514" s="469"/>
      <c r="BO514" s="469"/>
      <c r="BP514" s="469"/>
      <c r="BQ514" s="469"/>
      <c r="BR514" s="469"/>
      <c r="BS514" s="469"/>
      <c r="BT514" s="469"/>
    </row>
    <row r="515" spans="1:72" ht="15" hidden="1">
      <c r="A515" s="50"/>
      <c r="B515" s="50"/>
      <c r="C515" s="582"/>
      <c r="D515" s="1224" t="s">
        <v>894</v>
      </c>
      <c r="E515" s="1224"/>
      <c r="F515" s="1224"/>
      <c r="G515" s="1224"/>
      <c r="H515" s="1224"/>
      <c r="I515" s="1224"/>
      <c r="J515" s="1224"/>
      <c r="K515" s="1224"/>
      <c r="L515" s="1224"/>
      <c r="M515" s="1224"/>
      <c r="N515" s="1224"/>
      <c r="O515" s="1224"/>
      <c r="P515" s="1224"/>
      <c r="Q515" s="1224"/>
      <c r="R515" s="1224"/>
      <c r="S515" s="1224"/>
      <c r="T515" s="1224"/>
      <c r="U515" s="1224"/>
      <c r="V515" s="582"/>
      <c r="W515" s="1233"/>
      <c r="X515" s="1233"/>
      <c r="Y515" s="1233"/>
      <c r="Z515" s="1233"/>
      <c r="AA515" s="1233"/>
      <c r="AB515" s="1233"/>
      <c r="AC515" s="603"/>
      <c r="AD515" s="1233"/>
      <c r="AE515" s="1233"/>
      <c r="AF515" s="1233"/>
      <c r="AG515" s="1233"/>
      <c r="AH515" s="1233"/>
      <c r="AI515" s="1233"/>
      <c r="BN515" s="469"/>
      <c r="BO515" s="469"/>
      <c r="BP515" s="469"/>
      <c r="BQ515" s="469"/>
      <c r="BR515" s="469"/>
      <c r="BS515" s="469"/>
      <c r="BT515" s="469"/>
    </row>
    <row r="516" spans="1:72" ht="15" hidden="1">
      <c r="A516" s="50"/>
      <c r="B516" s="50"/>
      <c r="C516" s="582"/>
      <c r="D516" s="1224" t="s">
        <v>895</v>
      </c>
      <c r="E516" s="1224"/>
      <c r="F516" s="1224"/>
      <c r="G516" s="1224"/>
      <c r="H516" s="1224"/>
      <c r="I516" s="1224"/>
      <c r="J516" s="1224"/>
      <c r="K516" s="1224"/>
      <c r="L516" s="1224"/>
      <c r="M516" s="1224"/>
      <c r="N516" s="1224"/>
      <c r="O516" s="1224"/>
      <c r="P516" s="1224"/>
      <c r="Q516" s="1224"/>
      <c r="R516" s="1224"/>
      <c r="S516" s="1224"/>
      <c r="T516" s="1224"/>
      <c r="U516" s="1224"/>
      <c r="V516" s="582"/>
      <c r="W516" s="1233"/>
      <c r="X516" s="1233"/>
      <c r="Y516" s="1233"/>
      <c r="Z516" s="1233"/>
      <c r="AA516" s="1233"/>
      <c r="AB516" s="1233"/>
      <c r="AC516" s="603"/>
      <c r="AD516" s="1233"/>
      <c r="AE516" s="1233"/>
      <c r="AF516" s="1233"/>
      <c r="AG516" s="1233"/>
      <c r="AH516" s="1233"/>
      <c r="AI516" s="1233"/>
      <c r="BN516" s="469"/>
      <c r="BO516" s="469"/>
      <c r="BP516" s="469"/>
      <c r="BQ516" s="469"/>
      <c r="BR516" s="469"/>
      <c r="BS516" s="469"/>
      <c r="BT516" s="469"/>
    </row>
    <row r="517" spans="1:72" ht="15" hidden="1">
      <c r="A517" s="50"/>
      <c r="B517" s="50"/>
      <c r="C517" s="582"/>
      <c r="D517" s="1224" t="s">
        <v>897</v>
      </c>
      <c r="E517" s="1224"/>
      <c r="F517" s="1224"/>
      <c r="G517" s="1224"/>
      <c r="H517" s="1224"/>
      <c r="I517" s="1224"/>
      <c r="J517" s="1224"/>
      <c r="K517" s="1224"/>
      <c r="L517" s="1224"/>
      <c r="M517" s="1224"/>
      <c r="N517" s="1224"/>
      <c r="O517" s="1224"/>
      <c r="P517" s="1224"/>
      <c r="Q517" s="1224"/>
      <c r="R517" s="1224"/>
      <c r="S517" s="1224"/>
      <c r="T517" s="1224"/>
      <c r="U517" s="1224"/>
      <c r="V517" s="582"/>
      <c r="W517" s="1233"/>
      <c r="X517" s="1233"/>
      <c r="Y517" s="1233"/>
      <c r="Z517" s="1233"/>
      <c r="AA517" s="1233"/>
      <c r="AB517" s="1233"/>
      <c r="AC517" s="603"/>
      <c r="AD517" s="1233"/>
      <c r="AE517" s="1233"/>
      <c r="AF517" s="1233"/>
      <c r="AG517" s="1233"/>
      <c r="AH517" s="1233"/>
      <c r="AI517" s="1233"/>
      <c r="BN517" s="469"/>
      <c r="BO517" s="469"/>
      <c r="BP517" s="469"/>
      <c r="BQ517" s="469"/>
      <c r="BR517" s="469"/>
      <c r="BS517" s="469"/>
      <c r="BT517" s="469"/>
    </row>
    <row r="518" spans="1:72" ht="15" hidden="1">
      <c r="A518" s="50"/>
      <c r="B518" s="50"/>
      <c r="C518" s="582"/>
      <c r="D518" s="1224" t="s">
        <v>898</v>
      </c>
      <c r="E518" s="1224"/>
      <c r="F518" s="1224"/>
      <c r="G518" s="1224"/>
      <c r="H518" s="1224"/>
      <c r="I518" s="1224"/>
      <c r="J518" s="1224"/>
      <c r="K518" s="1224"/>
      <c r="L518" s="1224"/>
      <c r="M518" s="1224"/>
      <c r="N518" s="1224"/>
      <c r="O518" s="1224"/>
      <c r="P518" s="1224"/>
      <c r="Q518" s="1224"/>
      <c r="R518" s="1224"/>
      <c r="S518" s="1224"/>
      <c r="T518" s="1224"/>
      <c r="U518" s="1224"/>
      <c r="V518" s="582"/>
      <c r="W518" s="1233"/>
      <c r="X518" s="1233"/>
      <c r="Y518" s="1233"/>
      <c r="Z518" s="1233"/>
      <c r="AA518" s="1233"/>
      <c r="AB518" s="1233"/>
      <c r="AC518" s="603"/>
      <c r="AD518" s="1233"/>
      <c r="AE518" s="1233"/>
      <c r="AF518" s="1233"/>
      <c r="AG518" s="1233"/>
      <c r="AH518" s="1233"/>
      <c r="AI518" s="1233"/>
      <c r="BN518" s="469"/>
      <c r="BO518" s="469"/>
      <c r="BP518" s="469"/>
      <c r="BQ518" s="469"/>
      <c r="BR518" s="469"/>
      <c r="BS518" s="469"/>
      <c r="BT518" s="469"/>
    </row>
    <row r="519" spans="1:72" ht="15.75" hidden="1" thickBot="1">
      <c r="A519" s="50"/>
      <c r="B519" s="50"/>
      <c r="C519" s="582"/>
      <c r="D519" s="582"/>
      <c r="E519" s="582"/>
      <c r="F519" s="582"/>
      <c r="G519" s="582"/>
      <c r="H519" s="582"/>
      <c r="I519" s="582"/>
      <c r="J519" s="142" t="s">
        <v>113</v>
      </c>
      <c r="K519" s="582"/>
      <c r="L519" s="582"/>
      <c r="M519" s="582"/>
      <c r="N519" s="582"/>
      <c r="O519" s="582"/>
      <c r="P519" s="582"/>
      <c r="Q519" s="582"/>
      <c r="R519" s="582"/>
      <c r="S519" s="582"/>
      <c r="T519" s="582"/>
      <c r="U519" s="582"/>
      <c r="V519" s="582"/>
      <c r="W519" s="1205">
        <f>SUBTOTAL(9,W514:AB518)</f>
        <v>0</v>
      </c>
      <c r="X519" s="1205"/>
      <c r="Y519" s="1205"/>
      <c r="Z519" s="1205"/>
      <c r="AA519" s="1205"/>
      <c r="AB519" s="1205"/>
      <c r="AC519" s="592"/>
      <c r="AD519" s="1205">
        <f>SUBTOTAL(9,AD514:AI518)</f>
        <v>0</v>
      </c>
      <c r="AE519" s="1205"/>
      <c r="AF519" s="1205"/>
      <c r="AG519" s="1205"/>
      <c r="AH519" s="1205"/>
      <c r="AI519" s="1205"/>
      <c r="BN519" s="469"/>
      <c r="BO519" s="469"/>
      <c r="BP519" s="469"/>
      <c r="BQ519" s="469"/>
      <c r="BR519" s="469"/>
      <c r="BS519" s="469"/>
      <c r="BT519" s="469"/>
    </row>
    <row r="520" spans="1:72" ht="15">
      <c r="A520" s="50"/>
      <c r="B520" s="50"/>
      <c r="C520" s="582"/>
      <c r="D520" s="582"/>
      <c r="E520" s="582"/>
      <c r="F520" s="582"/>
      <c r="G520" s="582"/>
      <c r="H520" s="582"/>
      <c r="I520" s="582"/>
      <c r="J520" s="142"/>
      <c r="K520" s="582"/>
      <c r="L520" s="582"/>
      <c r="M520" s="582"/>
      <c r="N520" s="582"/>
      <c r="O520" s="582"/>
      <c r="P520" s="582"/>
      <c r="Q520" s="582"/>
      <c r="R520" s="582"/>
      <c r="S520" s="582"/>
      <c r="T520" s="582"/>
      <c r="U520" s="582"/>
      <c r="V520" s="582"/>
      <c r="W520" s="573"/>
      <c r="X520" s="573"/>
      <c r="Y520" s="573"/>
      <c r="Z520" s="573"/>
      <c r="AA520" s="573"/>
      <c r="AB520" s="573"/>
      <c r="AC520" s="592"/>
      <c r="AD520" s="573"/>
      <c r="AE520" s="573"/>
      <c r="AF520" s="573"/>
      <c r="AG520" s="573"/>
      <c r="AH520" s="573"/>
      <c r="AI520" s="573"/>
      <c r="BN520" s="469"/>
      <c r="BO520" s="469"/>
      <c r="BP520" s="469"/>
      <c r="BQ520" s="469"/>
      <c r="BR520" s="469"/>
      <c r="BS520" s="469"/>
      <c r="BT520" s="469"/>
    </row>
    <row r="521" spans="1:72" ht="15">
      <c r="A521" s="50">
        <v>33</v>
      </c>
      <c r="B521" s="50" t="s">
        <v>1254</v>
      </c>
      <c r="C521" s="50" t="s">
        <v>1282</v>
      </c>
      <c r="D521" s="567"/>
      <c r="E521" s="567"/>
      <c r="F521" s="567"/>
      <c r="G521" s="567"/>
      <c r="H521" s="567"/>
      <c r="I521" s="567"/>
      <c r="J521" s="567"/>
      <c r="K521" s="567"/>
      <c r="L521" s="567"/>
      <c r="M521" s="567"/>
      <c r="N521" s="567"/>
      <c r="O521" s="567"/>
      <c r="P521" s="567"/>
      <c r="Q521" s="567"/>
      <c r="R521" s="567"/>
      <c r="S521" s="567"/>
      <c r="T521" s="567"/>
      <c r="U521" s="567"/>
      <c r="V521" s="567"/>
      <c r="W521" s="567"/>
      <c r="X521" s="567"/>
      <c r="Y521" s="567"/>
      <c r="Z521" s="567"/>
      <c r="AA521" s="567"/>
      <c r="AB521" s="567"/>
      <c r="AC521" s="582"/>
      <c r="AD521" s="583"/>
      <c r="AE521" s="583"/>
      <c r="AF521" s="583"/>
      <c r="AG521" s="583"/>
      <c r="AH521" s="583"/>
      <c r="AI521" s="583"/>
      <c r="AK521" s="461">
        <v>27</v>
      </c>
      <c r="AL521" s="461" t="s">
        <v>1254</v>
      </c>
      <c r="AM521" s="483" t="s">
        <v>351</v>
      </c>
      <c r="AN521" s="477"/>
      <c r="AO521" s="477"/>
      <c r="AP521" s="477"/>
      <c r="AQ521" s="477"/>
      <c r="AR521" s="477"/>
      <c r="AS521" s="477"/>
      <c r="AT521" s="477"/>
      <c r="AU521" s="477"/>
      <c r="AV521" s="477"/>
      <c r="AW521" s="477"/>
      <c r="AX521" s="477"/>
      <c r="AY521" s="477"/>
      <c r="AZ521" s="477"/>
      <c r="BA521" s="477"/>
      <c r="BB521" s="477"/>
      <c r="BC521" s="477"/>
      <c r="BD521" s="477"/>
      <c r="BE521" s="477"/>
      <c r="BF521" s="477"/>
      <c r="BG521" s="477"/>
      <c r="BH521" s="477"/>
      <c r="BI521" s="477"/>
      <c r="BJ521" s="477"/>
      <c r="BK521" s="477"/>
      <c r="BL521" s="477"/>
      <c r="BN521" s="469"/>
      <c r="BO521" s="469"/>
      <c r="BP521" s="469"/>
      <c r="BQ521" s="469"/>
      <c r="BR521" s="469"/>
      <c r="BS521" s="469"/>
      <c r="BT521" s="469"/>
    </row>
    <row r="522" spans="1:72" ht="15">
      <c r="A522" s="50"/>
      <c r="B522" s="50"/>
      <c r="C522" s="567"/>
      <c r="D522" s="567"/>
      <c r="E522" s="567"/>
      <c r="F522" s="567"/>
      <c r="G522" s="567"/>
      <c r="H522" s="567"/>
      <c r="I522" s="567"/>
      <c r="J522" s="567"/>
      <c r="K522" s="567"/>
      <c r="L522" s="567"/>
      <c r="M522" s="567"/>
      <c r="N522" s="567"/>
      <c r="O522" s="567"/>
      <c r="P522" s="567"/>
      <c r="Q522" s="567"/>
      <c r="R522" s="567"/>
      <c r="S522" s="567"/>
      <c r="T522" s="567"/>
      <c r="U522" s="567"/>
      <c r="V522" s="567"/>
      <c r="W522" s="1212" t="str">
        <f>'Danh mục'!$B$18</f>
        <v>Kỳ này</v>
      </c>
      <c r="X522" s="1212"/>
      <c r="Y522" s="1212"/>
      <c r="Z522" s="1212"/>
      <c r="AA522" s="1212"/>
      <c r="AB522" s="1212"/>
      <c r="AC522" s="587"/>
      <c r="AD522" s="1209" t="str">
        <f>'Danh mục'!$B$20</f>
        <v>Kỳ trước</v>
      </c>
      <c r="AE522" s="1209"/>
      <c r="AF522" s="1209"/>
      <c r="AG522" s="1209"/>
      <c r="AH522" s="1209"/>
      <c r="AI522" s="1209"/>
      <c r="AM522" s="477"/>
      <c r="AN522" s="477"/>
      <c r="AO522" s="477"/>
      <c r="AP522" s="477"/>
      <c r="AQ522" s="477"/>
      <c r="AR522" s="477"/>
      <c r="AS522" s="477"/>
      <c r="AT522" s="477"/>
      <c r="AU522" s="477"/>
      <c r="AV522" s="477"/>
      <c r="AW522" s="477"/>
      <c r="AX522" s="477"/>
      <c r="AY522" s="477"/>
      <c r="AZ522" s="477"/>
      <c r="BA522" s="477"/>
      <c r="BB522" s="477"/>
      <c r="BC522" s="477"/>
      <c r="BD522" s="477"/>
      <c r="BE522" s="477"/>
      <c r="BF522" s="477"/>
      <c r="BG522" s="1299" t="s">
        <v>498</v>
      </c>
      <c r="BH522" s="1299"/>
      <c r="BI522" s="1299"/>
      <c r="BJ522" s="1299"/>
      <c r="BK522" s="1299"/>
      <c r="BL522" s="1299"/>
      <c r="BN522" s="1299" t="s">
        <v>499</v>
      </c>
      <c r="BO522" s="1299"/>
      <c r="BP522" s="1299"/>
      <c r="BQ522" s="1299"/>
      <c r="BR522" s="1299"/>
      <c r="BS522" s="1299"/>
      <c r="BT522" s="467"/>
    </row>
    <row r="523" spans="1:72" ht="15">
      <c r="A523" s="50"/>
      <c r="B523" s="50"/>
      <c r="C523" s="567"/>
      <c r="D523" s="567"/>
      <c r="E523" s="567"/>
      <c r="F523" s="567"/>
      <c r="G523" s="567"/>
      <c r="H523" s="567"/>
      <c r="I523" s="567"/>
      <c r="J523" s="567"/>
      <c r="K523" s="567"/>
      <c r="L523" s="567"/>
      <c r="M523" s="567"/>
      <c r="N523" s="567"/>
      <c r="O523" s="567"/>
      <c r="P523" s="567"/>
      <c r="Q523" s="567"/>
      <c r="R523" s="567"/>
      <c r="S523" s="567"/>
      <c r="T523" s="567"/>
      <c r="U523" s="567"/>
      <c r="V523" s="567"/>
      <c r="W523" s="771"/>
      <c r="X523" s="767"/>
      <c r="Y523" s="767"/>
      <c r="Z523" s="767"/>
      <c r="AA523" s="767"/>
      <c r="AB523" s="766" t="s">
        <v>1213</v>
      </c>
      <c r="AC523" s="587"/>
      <c r="AD523" s="596"/>
      <c r="AE523" s="586"/>
      <c r="AF523" s="586"/>
      <c r="AG523" s="586"/>
      <c r="AH523" s="586"/>
      <c r="AI523" s="587" t="s">
        <v>1213</v>
      </c>
      <c r="AM523" s="477"/>
      <c r="AN523" s="477"/>
      <c r="AO523" s="477"/>
      <c r="AP523" s="477"/>
      <c r="AQ523" s="477"/>
      <c r="AR523" s="477"/>
      <c r="AS523" s="477"/>
      <c r="AT523" s="477"/>
      <c r="AU523" s="477"/>
      <c r="AV523" s="477"/>
      <c r="AW523" s="477"/>
      <c r="AX523" s="477"/>
      <c r="AY523" s="477"/>
      <c r="AZ523" s="477"/>
      <c r="BA523" s="477"/>
      <c r="BB523" s="477"/>
      <c r="BC523" s="477"/>
      <c r="BD523" s="477"/>
      <c r="BE523" s="477"/>
      <c r="BF523" s="477"/>
      <c r="BG523" s="467"/>
      <c r="BH523" s="467"/>
      <c r="BI523" s="467"/>
      <c r="BJ523" s="467"/>
      <c r="BK523" s="467"/>
      <c r="BL523" s="467"/>
      <c r="BN523" s="467"/>
      <c r="BO523" s="467"/>
      <c r="BP523" s="467"/>
      <c r="BQ523" s="467"/>
      <c r="BR523" s="467"/>
      <c r="BS523" s="467"/>
      <c r="BT523" s="467"/>
    </row>
    <row r="524" spans="1:72" ht="15">
      <c r="A524" s="50"/>
      <c r="B524" s="50"/>
      <c r="C524" s="224" t="s">
        <v>352</v>
      </c>
      <c r="D524" s="50"/>
      <c r="E524" s="50"/>
      <c r="F524" s="50"/>
      <c r="G524" s="50"/>
      <c r="H524" s="50"/>
      <c r="I524" s="50"/>
      <c r="J524" s="50"/>
      <c r="K524" s="50"/>
      <c r="L524" s="50"/>
      <c r="M524" s="50"/>
      <c r="N524" s="50"/>
      <c r="O524" s="50"/>
      <c r="P524" s="50"/>
      <c r="Q524" s="50"/>
      <c r="R524" s="50"/>
      <c r="S524" s="50"/>
      <c r="T524" s="50"/>
      <c r="U524" s="582"/>
      <c r="V524" s="582"/>
      <c r="W524" s="1383">
        <v>10746168902</v>
      </c>
      <c r="X524" s="1383"/>
      <c r="Y524" s="1383"/>
      <c r="Z524" s="1383"/>
      <c r="AA524" s="1383"/>
      <c r="AB524" s="1383"/>
      <c r="AC524" s="574"/>
      <c r="AD524" s="1211">
        <v>7563620047</v>
      </c>
      <c r="AE524" s="1211"/>
      <c r="AF524" s="1211"/>
      <c r="AG524" s="1211"/>
      <c r="AH524" s="1211"/>
      <c r="AI524" s="1211"/>
      <c r="AM524" s="468" t="s">
        <v>352</v>
      </c>
      <c r="AN524" s="461"/>
      <c r="AO524" s="461"/>
      <c r="AP524" s="461"/>
      <c r="AQ524" s="461"/>
      <c r="AR524" s="461"/>
      <c r="AS524" s="461"/>
      <c r="AT524" s="461"/>
      <c r="AU524" s="461"/>
      <c r="AV524" s="461"/>
      <c r="AW524" s="461"/>
      <c r="AX524" s="461"/>
      <c r="AY524" s="461"/>
      <c r="AZ524" s="461"/>
      <c r="BA524" s="461"/>
      <c r="BB524" s="461"/>
      <c r="BC524" s="461"/>
      <c r="BD524" s="461"/>
      <c r="BG524" s="1298" t="e">
        <f>SUBTOTAL(9,#REF!)</f>
        <v>#REF!</v>
      </c>
      <c r="BH524" s="1298"/>
      <c r="BI524" s="1298"/>
      <c r="BJ524" s="1298"/>
      <c r="BK524" s="1298"/>
      <c r="BL524" s="1298"/>
      <c r="BN524" s="1298" t="e">
        <f>SUBTOTAL(9,#REF!)</f>
        <v>#REF!</v>
      </c>
      <c r="BO524" s="1298"/>
      <c r="BP524" s="1298"/>
      <c r="BQ524" s="1298"/>
      <c r="BR524" s="1298"/>
      <c r="BS524" s="1298"/>
      <c r="BT524" s="469"/>
    </row>
    <row r="525" spans="1:72" ht="15">
      <c r="A525" s="50"/>
      <c r="B525" s="50"/>
      <c r="C525" s="582" t="s">
        <v>353</v>
      </c>
      <c r="D525" s="582"/>
      <c r="E525" s="582"/>
      <c r="F525" s="582"/>
      <c r="G525" s="582"/>
      <c r="H525" s="582"/>
      <c r="I525" s="582"/>
      <c r="J525" s="582"/>
      <c r="K525" s="582"/>
      <c r="L525" s="582"/>
      <c r="M525" s="582"/>
      <c r="N525" s="582"/>
      <c r="O525" s="582"/>
      <c r="P525" s="582"/>
      <c r="Q525" s="582"/>
      <c r="R525" s="582"/>
      <c r="S525" s="582"/>
      <c r="T525" s="582"/>
      <c r="U525" s="582"/>
      <c r="V525" s="582"/>
      <c r="W525" s="1383">
        <v>3097754054</v>
      </c>
      <c r="X525" s="1383"/>
      <c r="Y525" s="1383"/>
      <c r="Z525" s="1383"/>
      <c r="AA525" s="1383"/>
      <c r="AB525" s="1383"/>
      <c r="AC525" s="574"/>
      <c r="AD525" s="1208">
        <v>4452538000</v>
      </c>
      <c r="AE525" s="1208"/>
      <c r="AF525" s="1208"/>
      <c r="AG525" s="1208"/>
      <c r="AH525" s="1208"/>
      <c r="AI525" s="1208"/>
      <c r="AM525" s="463" t="s">
        <v>353</v>
      </c>
      <c r="BG525" s="1300" t="e">
        <f>SUBTOTAL(9,#REF!)</f>
        <v>#REF!</v>
      </c>
      <c r="BH525" s="1300"/>
      <c r="BI525" s="1300"/>
      <c r="BJ525" s="1300"/>
      <c r="BK525" s="1300"/>
      <c r="BL525" s="1300"/>
      <c r="BN525" s="1300" t="e">
        <f>SUBTOTAL(9,#REF!)</f>
        <v>#REF!</v>
      </c>
      <c r="BO525" s="1300"/>
      <c r="BP525" s="1300"/>
      <c r="BQ525" s="1300"/>
      <c r="BR525" s="1300"/>
      <c r="BS525" s="1300"/>
      <c r="BT525" s="471"/>
    </row>
    <row r="526" spans="1:73" ht="15">
      <c r="A526" s="50"/>
      <c r="B526" s="50"/>
      <c r="C526" s="582" t="s">
        <v>899</v>
      </c>
      <c r="D526" s="582"/>
      <c r="E526" s="582"/>
      <c r="F526" s="582"/>
      <c r="G526" s="582"/>
      <c r="H526" s="582"/>
      <c r="I526" s="582"/>
      <c r="J526" s="582"/>
      <c r="K526" s="582"/>
      <c r="L526" s="582"/>
      <c r="M526" s="582"/>
      <c r="N526" s="582"/>
      <c r="O526" s="582"/>
      <c r="P526" s="582"/>
      <c r="Q526" s="582"/>
      <c r="R526" s="582"/>
      <c r="S526" s="582"/>
      <c r="T526" s="582"/>
      <c r="U526" s="582"/>
      <c r="V526" s="582"/>
      <c r="W526" s="1383">
        <v>331535004</v>
      </c>
      <c r="X526" s="1383"/>
      <c r="Y526" s="1383"/>
      <c r="Z526" s="1383"/>
      <c r="AA526" s="1383"/>
      <c r="AB526" s="1383"/>
      <c r="AC526" s="574"/>
      <c r="AD526" s="1208">
        <v>333249687</v>
      </c>
      <c r="AE526" s="1208"/>
      <c r="AF526" s="1208"/>
      <c r="AG526" s="1208"/>
      <c r="AH526" s="1208"/>
      <c r="AI526" s="1208"/>
      <c r="AM526" s="463" t="s">
        <v>354</v>
      </c>
      <c r="BG526" s="471"/>
      <c r="BH526" s="471"/>
      <c r="BI526" s="471"/>
      <c r="BJ526" s="471"/>
      <c r="BK526" s="471"/>
      <c r="BL526" s="471"/>
      <c r="BN526" s="471"/>
      <c r="BO526" s="471"/>
      <c r="BP526" s="471"/>
      <c r="BQ526" s="471"/>
      <c r="BR526" s="471"/>
      <c r="BS526" s="471"/>
      <c r="BT526" s="471"/>
      <c r="BU526" s="498"/>
    </row>
    <row r="527" spans="1:72" ht="15">
      <c r="A527" s="50"/>
      <c r="B527" s="50"/>
      <c r="C527" s="582" t="s">
        <v>355</v>
      </c>
      <c r="D527" s="582"/>
      <c r="E527" s="582"/>
      <c r="F527" s="582"/>
      <c r="G527" s="582"/>
      <c r="H527" s="582"/>
      <c r="I527" s="582"/>
      <c r="J527" s="582"/>
      <c r="K527" s="582"/>
      <c r="L527" s="582"/>
      <c r="M527" s="582"/>
      <c r="N527" s="582"/>
      <c r="O527" s="582"/>
      <c r="P527" s="582"/>
      <c r="Q527" s="582"/>
      <c r="R527" s="582"/>
      <c r="S527" s="582"/>
      <c r="T527" s="582"/>
      <c r="U527" s="582"/>
      <c r="V527" s="582"/>
      <c r="W527" s="1383">
        <v>3647042509</v>
      </c>
      <c r="X527" s="1383"/>
      <c r="Y527" s="1383"/>
      <c r="Z527" s="1383"/>
      <c r="AA527" s="1383"/>
      <c r="AB527" s="1383"/>
      <c r="AC527" s="574"/>
      <c r="AD527" s="1208">
        <v>460486768</v>
      </c>
      <c r="AE527" s="1208"/>
      <c r="AF527" s="1208"/>
      <c r="AG527" s="1208"/>
      <c r="AH527" s="1208"/>
      <c r="AI527" s="1208"/>
      <c r="AM527" s="463" t="s">
        <v>355</v>
      </c>
      <c r="BG527" s="471"/>
      <c r="BH527" s="471"/>
      <c r="BI527" s="471"/>
      <c r="BJ527" s="471"/>
      <c r="BK527" s="471"/>
      <c r="BL527" s="471"/>
      <c r="BN527" s="471"/>
      <c r="BO527" s="471"/>
      <c r="BP527" s="471"/>
      <c r="BQ527" s="471"/>
      <c r="BR527" s="471"/>
      <c r="BS527" s="471"/>
      <c r="BT527" s="471"/>
    </row>
    <row r="528" spans="1:73" ht="15">
      <c r="A528" s="50"/>
      <c r="B528" s="50"/>
      <c r="C528" s="582" t="s">
        <v>356</v>
      </c>
      <c r="D528" s="582"/>
      <c r="E528" s="582"/>
      <c r="F528" s="582"/>
      <c r="G528" s="582"/>
      <c r="H528" s="582"/>
      <c r="I528" s="582"/>
      <c r="J528" s="582"/>
      <c r="K528" s="582"/>
      <c r="L528" s="582"/>
      <c r="M528" s="582"/>
      <c r="N528" s="582"/>
      <c r="O528" s="582"/>
      <c r="P528" s="582"/>
      <c r="Q528" s="582"/>
      <c r="R528" s="582"/>
      <c r="S528" s="582"/>
      <c r="T528" s="582"/>
      <c r="U528" s="582"/>
      <c r="V528" s="582"/>
      <c r="W528" s="1383">
        <f>239025000+324695208</f>
        <v>563720208</v>
      </c>
      <c r="X528" s="1383"/>
      <c r="Y528" s="1383"/>
      <c r="Z528" s="1383"/>
      <c r="AA528" s="1383"/>
      <c r="AB528" s="1383"/>
      <c r="AC528" s="574"/>
      <c r="AD528" s="1208">
        <v>175549129</v>
      </c>
      <c r="AE528" s="1208"/>
      <c r="AF528" s="1208"/>
      <c r="AG528" s="1208"/>
      <c r="AH528" s="1208"/>
      <c r="AI528" s="1208"/>
      <c r="AM528" s="463" t="s">
        <v>356</v>
      </c>
      <c r="BG528" s="471"/>
      <c r="BH528" s="471"/>
      <c r="BI528" s="471"/>
      <c r="BJ528" s="471"/>
      <c r="BK528" s="471"/>
      <c r="BL528" s="471"/>
      <c r="BN528" s="471"/>
      <c r="BO528" s="471"/>
      <c r="BP528" s="471"/>
      <c r="BQ528" s="471"/>
      <c r="BR528" s="471"/>
      <c r="BS528" s="471"/>
      <c r="BT528" s="471"/>
      <c r="BU528" s="832"/>
    </row>
    <row r="529" spans="1:75" ht="15.75" thickBot="1">
      <c r="A529" s="50"/>
      <c r="B529" s="50"/>
      <c r="C529" s="582"/>
      <c r="D529" s="50"/>
      <c r="E529" s="50"/>
      <c r="F529" s="50"/>
      <c r="G529" s="50"/>
      <c r="H529" s="50"/>
      <c r="I529" s="50"/>
      <c r="J529" s="50" t="s">
        <v>113</v>
      </c>
      <c r="K529" s="50"/>
      <c r="L529" s="50"/>
      <c r="M529" s="50"/>
      <c r="N529" s="50"/>
      <c r="O529" s="50"/>
      <c r="P529" s="50"/>
      <c r="Q529" s="50"/>
      <c r="R529" s="50"/>
      <c r="S529" s="50"/>
      <c r="T529" s="50"/>
      <c r="U529" s="582"/>
      <c r="V529" s="582"/>
      <c r="W529" s="1386">
        <f>SUBTOTAL(9,W524:AB528)</f>
        <v>18386220677</v>
      </c>
      <c r="X529" s="1386"/>
      <c r="Y529" s="1386"/>
      <c r="Z529" s="1386"/>
      <c r="AA529" s="1386"/>
      <c r="AB529" s="1386"/>
      <c r="AC529" s="574"/>
      <c r="AD529" s="1205">
        <f>SUBTOTAL(9,AD524:AI528)</f>
        <v>12985443631</v>
      </c>
      <c r="AE529" s="1205"/>
      <c r="AF529" s="1205"/>
      <c r="AG529" s="1205"/>
      <c r="AH529" s="1205"/>
      <c r="AI529" s="1205"/>
      <c r="AM529" s="461" t="s">
        <v>113</v>
      </c>
      <c r="AN529" s="461"/>
      <c r="AO529" s="461"/>
      <c r="AP529" s="461"/>
      <c r="AQ529" s="461"/>
      <c r="AR529" s="461"/>
      <c r="AS529" s="461"/>
      <c r="AT529" s="461"/>
      <c r="AU529" s="461"/>
      <c r="AV529" s="461"/>
      <c r="AW529" s="461"/>
      <c r="AX529" s="461"/>
      <c r="AY529" s="461"/>
      <c r="AZ529" s="461"/>
      <c r="BA529" s="461"/>
      <c r="BB529" s="461"/>
      <c r="BC529" s="461"/>
      <c r="BD529" s="461"/>
      <c r="BG529" s="1302">
        <f>SUBTOTAL(9,BG524:BL528)</f>
        <v>0</v>
      </c>
      <c r="BH529" s="1302"/>
      <c r="BI529" s="1302"/>
      <c r="BJ529" s="1302"/>
      <c r="BK529" s="1302"/>
      <c r="BL529" s="1302"/>
      <c r="BN529" s="1302">
        <f>SUBTOTAL(9,BN524:BS528)</f>
        <v>0</v>
      </c>
      <c r="BO529" s="1302"/>
      <c r="BP529" s="1302"/>
      <c r="BQ529" s="1302"/>
      <c r="BR529" s="1302"/>
      <c r="BS529" s="1302"/>
      <c r="BT529" s="472"/>
      <c r="BU529" s="785"/>
      <c r="BV529" s="809"/>
      <c r="BW529" s="786"/>
    </row>
    <row r="530" spans="1:71" ht="15.75" hidden="1" thickTop="1">
      <c r="A530" s="50"/>
      <c r="B530" s="50"/>
      <c r="C530" s="582"/>
      <c r="D530" s="582"/>
      <c r="E530" s="582"/>
      <c r="F530" s="582"/>
      <c r="G530" s="582"/>
      <c r="H530" s="582"/>
      <c r="I530" s="582"/>
      <c r="J530" s="582"/>
      <c r="K530" s="582"/>
      <c r="L530" s="582"/>
      <c r="M530" s="582"/>
      <c r="N530" s="582"/>
      <c r="O530" s="582"/>
      <c r="P530" s="582"/>
      <c r="Q530" s="582"/>
      <c r="R530" s="582"/>
      <c r="S530" s="582"/>
      <c r="T530" s="582"/>
      <c r="U530" s="582"/>
      <c r="V530" s="582"/>
      <c r="W530" s="1377"/>
      <c r="X530" s="1377"/>
      <c r="Y530" s="1377"/>
      <c r="Z530" s="1377"/>
      <c r="AA530" s="1377"/>
      <c r="AB530" s="1377"/>
      <c r="AC530" s="582"/>
      <c r="AD530" s="1377"/>
      <c r="AE530" s="1377"/>
      <c r="AF530" s="1377"/>
      <c r="AG530" s="1377"/>
      <c r="AH530" s="1377"/>
      <c r="AI530" s="1377"/>
      <c r="BG530" s="1375"/>
      <c r="BH530" s="1375"/>
      <c r="BI530" s="1375"/>
      <c r="BJ530" s="1375"/>
      <c r="BK530" s="1375"/>
      <c r="BL530" s="1375"/>
      <c r="BN530" s="1375"/>
      <c r="BO530" s="1375"/>
      <c r="BP530" s="1375"/>
      <c r="BQ530" s="1375"/>
      <c r="BR530" s="1375"/>
      <c r="BS530" s="1375"/>
    </row>
    <row r="531" spans="1:39" ht="15" hidden="1">
      <c r="A531" s="50"/>
      <c r="B531" s="50" t="s">
        <v>1254</v>
      </c>
      <c r="C531" s="50" t="s">
        <v>900</v>
      </c>
      <c r="D531" s="582"/>
      <c r="E531" s="582"/>
      <c r="F531" s="582"/>
      <c r="G531" s="582"/>
      <c r="H531" s="582"/>
      <c r="I531" s="582"/>
      <c r="J531" s="582"/>
      <c r="K531" s="582"/>
      <c r="L531" s="582"/>
      <c r="M531" s="582"/>
      <c r="N531" s="582"/>
      <c r="O531" s="582"/>
      <c r="P531" s="582"/>
      <c r="Q531" s="582"/>
      <c r="R531" s="582"/>
      <c r="S531" s="582"/>
      <c r="T531" s="582"/>
      <c r="U531" s="582"/>
      <c r="V531" s="582"/>
      <c r="W531" s="582"/>
      <c r="X531" s="582"/>
      <c r="Y531" s="582"/>
      <c r="Z531" s="582"/>
      <c r="AA531" s="582"/>
      <c r="AB531" s="582"/>
      <c r="AC531" s="582"/>
      <c r="AD531" s="582"/>
      <c r="AE531" s="582"/>
      <c r="AF531" s="582"/>
      <c r="AG531" s="582"/>
      <c r="AH531" s="582"/>
      <c r="AI531" s="582"/>
      <c r="AK531" s="461">
        <v>29</v>
      </c>
      <c r="AL531" s="461" t="s">
        <v>1254</v>
      </c>
      <c r="AM531" s="462" t="s">
        <v>358</v>
      </c>
    </row>
    <row r="532" spans="1:39" ht="15" hidden="1">
      <c r="A532" s="50"/>
      <c r="B532" s="50"/>
      <c r="C532" s="50" t="s">
        <v>901</v>
      </c>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M532" s="462"/>
    </row>
    <row r="533" spans="1:35" ht="15" hidden="1">
      <c r="A533" s="50"/>
      <c r="B533" s="50"/>
      <c r="C533" s="582"/>
      <c r="D533" s="582"/>
      <c r="E533" s="582"/>
      <c r="F533" s="582"/>
      <c r="G533" s="582"/>
      <c r="H533" s="582"/>
      <c r="I533" s="582"/>
      <c r="J533" s="582"/>
      <c r="K533" s="582"/>
      <c r="L533" s="582"/>
      <c r="M533" s="582"/>
      <c r="N533" s="582"/>
      <c r="O533" s="582"/>
      <c r="P533" s="582"/>
      <c r="Q533" s="582"/>
      <c r="R533" s="582"/>
      <c r="S533" s="582"/>
      <c r="T533" s="582"/>
      <c r="U533" s="582"/>
      <c r="V533" s="582"/>
      <c r="W533" s="1278" t="str">
        <f>'Danh mục'!$B$18</f>
        <v>Kỳ này</v>
      </c>
      <c r="X533" s="1278"/>
      <c r="Y533" s="1278"/>
      <c r="Z533" s="1278"/>
      <c r="AA533" s="1278"/>
      <c r="AB533" s="1278"/>
      <c r="AC533" s="228"/>
      <c r="AD533" s="1278" t="str">
        <f>'Danh mục'!$B$20</f>
        <v>Kỳ trước</v>
      </c>
      <c r="AE533" s="1278"/>
      <c r="AF533" s="1278"/>
      <c r="AG533" s="1278"/>
      <c r="AH533" s="1278"/>
      <c r="AI533" s="1278"/>
    </row>
    <row r="534" spans="1:39" ht="15" hidden="1">
      <c r="A534" s="50"/>
      <c r="B534" s="50"/>
      <c r="C534" s="142"/>
      <c r="D534" s="582"/>
      <c r="E534" s="582"/>
      <c r="F534" s="582"/>
      <c r="G534" s="582"/>
      <c r="H534" s="582"/>
      <c r="I534" s="582"/>
      <c r="J534" s="582"/>
      <c r="K534" s="582"/>
      <c r="L534" s="582"/>
      <c r="M534" s="582"/>
      <c r="N534" s="582"/>
      <c r="O534" s="582"/>
      <c r="P534" s="582"/>
      <c r="Q534" s="582"/>
      <c r="R534" s="582"/>
      <c r="S534" s="582"/>
      <c r="T534" s="582"/>
      <c r="U534" s="582"/>
      <c r="V534" s="582"/>
      <c r="W534" s="606"/>
      <c r="X534" s="606"/>
      <c r="Y534" s="606"/>
      <c r="Z534" s="606"/>
      <c r="AA534" s="606"/>
      <c r="AB534" s="587" t="s">
        <v>1213</v>
      </c>
      <c r="AC534" s="587"/>
      <c r="AD534" s="596"/>
      <c r="AE534" s="586"/>
      <c r="AF534" s="586"/>
      <c r="AG534" s="586"/>
      <c r="AH534" s="586"/>
      <c r="AI534" s="587" t="s">
        <v>1213</v>
      </c>
      <c r="AM534" s="462" t="s">
        <v>359</v>
      </c>
    </row>
    <row r="535" spans="1:39" ht="15" hidden="1">
      <c r="A535" s="50"/>
      <c r="B535" s="50"/>
      <c r="C535" s="582" t="s">
        <v>904</v>
      </c>
      <c r="D535" s="582"/>
      <c r="E535" s="582"/>
      <c r="F535" s="582"/>
      <c r="G535" s="582"/>
      <c r="H535" s="582"/>
      <c r="I535" s="582"/>
      <c r="J535" s="582"/>
      <c r="K535" s="582"/>
      <c r="L535" s="582"/>
      <c r="M535" s="582"/>
      <c r="N535" s="582"/>
      <c r="O535" s="582"/>
      <c r="P535" s="582"/>
      <c r="Q535" s="582"/>
      <c r="R535" s="582"/>
      <c r="S535" s="582"/>
      <c r="T535" s="582"/>
      <c r="U535" s="582"/>
      <c r="V535" s="582"/>
      <c r="W535" s="1208"/>
      <c r="X535" s="1208"/>
      <c r="Y535" s="1208"/>
      <c r="Z535" s="1208"/>
      <c r="AA535" s="1208"/>
      <c r="AB535" s="1208"/>
      <c r="AC535" s="592"/>
      <c r="AD535" s="1208"/>
      <c r="AE535" s="1208"/>
      <c r="AF535" s="1208"/>
      <c r="AG535" s="1208"/>
      <c r="AH535" s="1208"/>
      <c r="AI535" s="1208"/>
      <c r="AJ535" s="517"/>
      <c r="AM535" s="463" t="s">
        <v>360</v>
      </c>
    </row>
    <row r="536" spans="1:39" ht="15" hidden="1">
      <c r="A536" s="50"/>
      <c r="B536" s="50"/>
      <c r="C536" s="582" t="s">
        <v>913</v>
      </c>
      <c r="D536" s="582"/>
      <c r="E536" s="582"/>
      <c r="F536" s="582"/>
      <c r="G536" s="582"/>
      <c r="H536" s="582"/>
      <c r="I536" s="582"/>
      <c r="J536" s="582"/>
      <c r="K536" s="582"/>
      <c r="L536" s="582"/>
      <c r="M536" s="582"/>
      <c r="N536" s="582"/>
      <c r="O536" s="582"/>
      <c r="P536" s="582"/>
      <c r="Q536" s="582"/>
      <c r="R536" s="582"/>
      <c r="S536" s="582"/>
      <c r="T536" s="582"/>
      <c r="U536" s="582"/>
      <c r="V536" s="582"/>
      <c r="W536" s="1208"/>
      <c r="X536" s="1208"/>
      <c r="Y536" s="1208"/>
      <c r="Z536" s="1208"/>
      <c r="AA536" s="1208"/>
      <c r="AB536" s="1208"/>
      <c r="AC536" s="592"/>
      <c r="AD536" s="1208"/>
      <c r="AE536" s="1208"/>
      <c r="AF536" s="1208"/>
      <c r="AG536" s="1208"/>
      <c r="AH536" s="1208"/>
      <c r="AI536" s="1208"/>
      <c r="AJ536" s="517"/>
      <c r="AM536" s="463" t="s">
        <v>361</v>
      </c>
    </row>
    <row r="537" spans="1:39" ht="15" hidden="1">
      <c r="A537" s="50"/>
      <c r="B537" s="50"/>
      <c r="C537" s="590" t="s">
        <v>902</v>
      </c>
      <c r="D537" s="582"/>
      <c r="E537" s="582"/>
      <c r="F537" s="582"/>
      <c r="G537" s="582"/>
      <c r="H537" s="582"/>
      <c r="I537" s="582"/>
      <c r="J537" s="582"/>
      <c r="K537" s="582"/>
      <c r="L537" s="582"/>
      <c r="M537" s="582"/>
      <c r="N537" s="582"/>
      <c r="O537" s="582"/>
      <c r="P537" s="582"/>
      <c r="Q537" s="582"/>
      <c r="R537" s="582"/>
      <c r="S537" s="582"/>
      <c r="T537" s="582"/>
      <c r="U537" s="582"/>
      <c r="V537" s="582"/>
      <c r="W537" s="1208"/>
      <c r="X537" s="1208"/>
      <c r="Y537" s="1208"/>
      <c r="Z537" s="1208"/>
      <c r="AA537" s="1208"/>
      <c r="AB537" s="1208"/>
      <c r="AC537" s="592"/>
      <c r="AD537" s="1208"/>
      <c r="AE537" s="1208"/>
      <c r="AF537" s="1208"/>
      <c r="AG537" s="1208"/>
      <c r="AH537" s="1208"/>
      <c r="AI537" s="1208"/>
      <c r="AJ537" s="517"/>
      <c r="AM537" s="463" t="s">
        <v>362</v>
      </c>
    </row>
    <row r="538" spans="1:36" ht="15" hidden="1">
      <c r="A538" s="50"/>
      <c r="B538" s="50"/>
      <c r="C538" s="590" t="s">
        <v>903</v>
      </c>
      <c r="D538" s="582"/>
      <c r="E538" s="582"/>
      <c r="F538" s="582"/>
      <c r="G538" s="582"/>
      <c r="H538" s="582"/>
      <c r="I538" s="582"/>
      <c r="J538" s="582"/>
      <c r="K538" s="582"/>
      <c r="L538" s="582"/>
      <c r="M538" s="582"/>
      <c r="N538" s="582"/>
      <c r="O538" s="582"/>
      <c r="P538" s="582"/>
      <c r="Q538" s="582"/>
      <c r="R538" s="582"/>
      <c r="S538" s="582"/>
      <c r="T538" s="582"/>
      <c r="U538" s="582"/>
      <c r="V538" s="582"/>
      <c r="W538" s="1208"/>
      <c r="X538" s="1208"/>
      <c r="Y538" s="1208"/>
      <c r="Z538" s="1208"/>
      <c r="AA538" s="1208"/>
      <c r="AB538" s="1208"/>
      <c r="AC538" s="592"/>
      <c r="AD538" s="1208"/>
      <c r="AE538" s="1208"/>
      <c r="AF538" s="1208"/>
      <c r="AG538" s="1208"/>
      <c r="AH538" s="1208"/>
      <c r="AI538" s="1208"/>
      <c r="AJ538" s="517"/>
    </row>
    <row r="539" spans="1:39" ht="15" hidden="1">
      <c r="A539" s="50"/>
      <c r="B539" s="50"/>
      <c r="C539" s="582" t="s">
        <v>914</v>
      </c>
      <c r="D539" s="582"/>
      <c r="E539" s="582"/>
      <c r="F539" s="582"/>
      <c r="G539" s="582"/>
      <c r="H539" s="582"/>
      <c r="I539" s="582"/>
      <c r="J539" s="582"/>
      <c r="K539" s="582"/>
      <c r="L539" s="582"/>
      <c r="M539" s="582"/>
      <c r="N539" s="582"/>
      <c r="O539" s="582"/>
      <c r="P539" s="582"/>
      <c r="Q539" s="582"/>
      <c r="R539" s="582"/>
      <c r="S539" s="582"/>
      <c r="T539" s="582"/>
      <c r="U539" s="582"/>
      <c r="V539" s="582"/>
      <c r="W539" s="1208"/>
      <c r="X539" s="1208"/>
      <c r="Y539" s="1208"/>
      <c r="Z539" s="1208"/>
      <c r="AA539" s="1208"/>
      <c r="AB539" s="1208"/>
      <c r="AC539" s="592"/>
      <c r="AD539" s="1208"/>
      <c r="AE539" s="1208"/>
      <c r="AF539" s="1208"/>
      <c r="AG539" s="1208"/>
      <c r="AH539" s="1208"/>
      <c r="AI539" s="1208"/>
      <c r="AJ539" s="517"/>
      <c r="AM539" s="462" t="s">
        <v>363</v>
      </c>
    </row>
    <row r="540" spans="1:36" ht="15" hidden="1">
      <c r="A540" s="50"/>
      <c r="B540" s="50"/>
      <c r="C540" s="582" t="s">
        <v>915</v>
      </c>
      <c r="D540" s="582"/>
      <c r="E540" s="582"/>
      <c r="F540" s="582"/>
      <c r="G540" s="582"/>
      <c r="H540" s="582"/>
      <c r="I540" s="582"/>
      <c r="J540" s="582"/>
      <c r="K540" s="582"/>
      <c r="L540" s="582"/>
      <c r="M540" s="582"/>
      <c r="N540" s="582"/>
      <c r="O540" s="582"/>
      <c r="P540" s="582"/>
      <c r="Q540" s="582"/>
      <c r="R540" s="582"/>
      <c r="S540" s="582"/>
      <c r="T540" s="582"/>
      <c r="U540" s="582"/>
      <c r="V540" s="582"/>
      <c r="W540" s="1208"/>
      <c r="X540" s="1208"/>
      <c r="Y540" s="1208"/>
      <c r="Z540" s="1208"/>
      <c r="AA540" s="1208"/>
      <c r="AB540" s="1208"/>
      <c r="AC540" s="592"/>
      <c r="AD540" s="1208"/>
      <c r="AE540" s="1208"/>
      <c r="AF540" s="1208"/>
      <c r="AG540" s="1208"/>
      <c r="AH540" s="1208"/>
      <c r="AI540" s="1208"/>
      <c r="AJ540" s="517"/>
    </row>
    <row r="541" spans="1:39" ht="15" hidden="1">
      <c r="A541" s="50"/>
      <c r="B541" s="50"/>
      <c r="C541" s="590" t="s">
        <v>916</v>
      </c>
      <c r="D541" s="582"/>
      <c r="E541" s="582"/>
      <c r="F541" s="582"/>
      <c r="G541" s="582"/>
      <c r="H541" s="582"/>
      <c r="I541" s="582"/>
      <c r="J541" s="582"/>
      <c r="K541" s="582"/>
      <c r="L541" s="582"/>
      <c r="M541" s="582"/>
      <c r="N541" s="582"/>
      <c r="O541" s="582"/>
      <c r="P541" s="582"/>
      <c r="Q541" s="582"/>
      <c r="R541" s="582"/>
      <c r="S541" s="582"/>
      <c r="T541" s="582"/>
      <c r="U541" s="582"/>
      <c r="V541" s="582"/>
      <c r="W541" s="1208"/>
      <c r="X541" s="1208"/>
      <c r="Y541" s="1208"/>
      <c r="Z541" s="1208"/>
      <c r="AA541" s="1208"/>
      <c r="AB541" s="1208"/>
      <c r="AC541" s="592"/>
      <c r="AD541" s="1208"/>
      <c r="AE541" s="1208"/>
      <c r="AF541" s="1208"/>
      <c r="AG541" s="1208"/>
      <c r="AH541" s="1208"/>
      <c r="AI541" s="1208"/>
      <c r="AJ541" s="517"/>
      <c r="AM541" s="463" t="s">
        <v>364</v>
      </c>
    </row>
    <row r="542" spans="1:39" ht="15" hidden="1">
      <c r="A542" s="50"/>
      <c r="B542" s="50"/>
      <c r="C542" s="590" t="s">
        <v>917</v>
      </c>
      <c r="D542" s="582"/>
      <c r="E542" s="582"/>
      <c r="F542" s="582"/>
      <c r="G542" s="582"/>
      <c r="H542" s="582"/>
      <c r="I542" s="582"/>
      <c r="J542" s="582"/>
      <c r="K542" s="582"/>
      <c r="L542" s="582"/>
      <c r="M542" s="582"/>
      <c r="N542" s="582"/>
      <c r="O542" s="582"/>
      <c r="P542" s="582"/>
      <c r="Q542" s="582"/>
      <c r="R542" s="582"/>
      <c r="S542" s="582"/>
      <c r="T542" s="582"/>
      <c r="U542" s="582"/>
      <c r="V542" s="582"/>
      <c r="W542" s="1208"/>
      <c r="X542" s="1208"/>
      <c r="Y542" s="1208"/>
      <c r="Z542" s="1208"/>
      <c r="AA542" s="1208"/>
      <c r="AB542" s="1208"/>
      <c r="AC542" s="592"/>
      <c r="AD542" s="1208"/>
      <c r="AE542" s="1208"/>
      <c r="AF542" s="1208"/>
      <c r="AG542" s="1208"/>
      <c r="AH542" s="1208"/>
      <c r="AI542" s="1208"/>
      <c r="AJ542" s="517"/>
      <c r="AM542" s="463" t="s">
        <v>367</v>
      </c>
    </row>
    <row r="543" spans="1:39" ht="15" hidden="1">
      <c r="A543" s="50"/>
      <c r="B543" s="50"/>
      <c r="C543" s="590" t="s">
        <v>918</v>
      </c>
      <c r="D543" s="582"/>
      <c r="E543" s="582"/>
      <c r="F543" s="582"/>
      <c r="G543" s="582"/>
      <c r="H543" s="582"/>
      <c r="I543" s="582"/>
      <c r="J543" s="582"/>
      <c r="K543" s="582"/>
      <c r="L543" s="582"/>
      <c r="M543" s="582"/>
      <c r="N543" s="582"/>
      <c r="O543" s="582"/>
      <c r="P543" s="582"/>
      <c r="Q543" s="582"/>
      <c r="R543" s="582"/>
      <c r="S543" s="582"/>
      <c r="T543" s="582"/>
      <c r="U543" s="582"/>
      <c r="V543" s="582"/>
      <c r="W543" s="1208"/>
      <c r="X543" s="1208"/>
      <c r="Y543" s="1208"/>
      <c r="Z543" s="1208"/>
      <c r="AA543" s="1208"/>
      <c r="AB543" s="1208"/>
      <c r="AC543" s="592"/>
      <c r="AD543" s="1208"/>
      <c r="AE543" s="1208"/>
      <c r="AF543" s="1208"/>
      <c r="AG543" s="1208"/>
      <c r="AH543" s="1208"/>
      <c r="AI543" s="1208"/>
      <c r="AJ543" s="517"/>
      <c r="AM543" s="463" t="s">
        <v>368</v>
      </c>
    </row>
    <row r="544" spans="1:39" ht="15" hidden="1">
      <c r="A544" s="50"/>
      <c r="B544" s="50"/>
      <c r="C544" s="590" t="s">
        <v>919</v>
      </c>
      <c r="D544" s="582"/>
      <c r="E544" s="582"/>
      <c r="F544" s="582"/>
      <c r="G544" s="582"/>
      <c r="H544" s="582"/>
      <c r="I544" s="582"/>
      <c r="J544" s="582"/>
      <c r="K544" s="582"/>
      <c r="L544" s="582"/>
      <c r="M544" s="582"/>
      <c r="N544" s="582"/>
      <c r="O544" s="582"/>
      <c r="P544" s="582"/>
      <c r="Q544" s="582"/>
      <c r="R544" s="582"/>
      <c r="S544" s="582"/>
      <c r="T544" s="582"/>
      <c r="U544" s="582"/>
      <c r="V544" s="582"/>
      <c r="W544" s="1208"/>
      <c r="X544" s="1208"/>
      <c r="Y544" s="1208"/>
      <c r="Z544" s="1208"/>
      <c r="AA544" s="1208"/>
      <c r="AB544" s="1208"/>
      <c r="AC544" s="592"/>
      <c r="AD544" s="1208"/>
      <c r="AE544" s="1208"/>
      <c r="AF544" s="1208"/>
      <c r="AG544" s="1208"/>
      <c r="AH544" s="1208"/>
      <c r="AI544" s="1208"/>
      <c r="AJ544" s="517"/>
      <c r="AM544" s="463" t="s">
        <v>369</v>
      </c>
    </row>
    <row r="545" spans="1:39" ht="15" hidden="1">
      <c r="A545" s="50"/>
      <c r="B545" s="50"/>
      <c r="C545" s="590" t="s">
        <v>920</v>
      </c>
      <c r="D545" s="582"/>
      <c r="E545" s="582"/>
      <c r="F545" s="582"/>
      <c r="G545" s="582"/>
      <c r="H545" s="582"/>
      <c r="I545" s="582"/>
      <c r="J545" s="582"/>
      <c r="K545" s="582"/>
      <c r="L545" s="582"/>
      <c r="M545" s="582"/>
      <c r="N545" s="582"/>
      <c r="O545" s="582"/>
      <c r="P545" s="582"/>
      <c r="Q545" s="582"/>
      <c r="R545" s="582"/>
      <c r="S545" s="582"/>
      <c r="T545" s="582"/>
      <c r="U545" s="582"/>
      <c r="V545" s="582"/>
      <c r="W545" s="1208"/>
      <c r="X545" s="1208"/>
      <c r="Y545" s="1208"/>
      <c r="Z545" s="1208"/>
      <c r="AA545" s="1208"/>
      <c r="AB545" s="1208"/>
      <c r="AC545" s="592"/>
      <c r="AD545" s="1208"/>
      <c r="AE545" s="1208"/>
      <c r="AF545" s="1208"/>
      <c r="AG545" s="1208"/>
      <c r="AH545" s="1208"/>
      <c r="AI545" s="1208"/>
      <c r="AJ545" s="517"/>
      <c r="AM545" s="463" t="s">
        <v>370</v>
      </c>
    </row>
    <row r="546" spans="1:36" ht="15" hidden="1">
      <c r="A546" s="50"/>
      <c r="B546" s="50"/>
      <c r="C546" s="590" t="s">
        <v>921</v>
      </c>
      <c r="D546" s="582"/>
      <c r="E546" s="582"/>
      <c r="F546" s="582"/>
      <c r="G546" s="582"/>
      <c r="H546" s="582"/>
      <c r="I546" s="582"/>
      <c r="J546" s="582"/>
      <c r="K546" s="582"/>
      <c r="L546" s="582"/>
      <c r="M546" s="582"/>
      <c r="N546" s="582"/>
      <c r="O546" s="582"/>
      <c r="P546" s="582"/>
      <c r="Q546" s="582"/>
      <c r="R546" s="582"/>
      <c r="S546" s="582"/>
      <c r="T546" s="582"/>
      <c r="U546" s="582"/>
      <c r="V546" s="582"/>
      <c r="W546" s="574"/>
      <c r="X546" s="574"/>
      <c r="Y546" s="574"/>
      <c r="Z546" s="574"/>
      <c r="AA546" s="574"/>
      <c r="AB546" s="574"/>
      <c r="AC546" s="592"/>
      <c r="AD546" s="574"/>
      <c r="AE546" s="574"/>
      <c r="AF546" s="574"/>
      <c r="AG546" s="574"/>
      <c r="AH546" s="574"/>
      <c r="AI546" s="574"/>
      <c r="AJ546" s="517"/>
    </row>
    <row r="547" spans="1:39" ht="15" hidden="1">
      <c r="A547" s="50"/>
      <c r="B547" s="50"/>
      <c r="C547" s="590" t="s">
        <v>922</v>
      </c>
      <c r="D547" s="582"/>
      <c r="E547" s="582"/>
      <c r="F547" s="582"/>
      <c r="G547" s="582"/>
      <c r="H547" s="582"/>
      <c r="I547" s="582"/>
      <c r="J547" s="582"/>
      <c r="K547" s="582"/>
      <c r="L547" s="582"/>
      <c r="M547" s="582"/>
      <c r="N547" s="582"/>
      <c r="O547" s="582"/>
      <c r="P547" s="582"/>
      <c r="Q547" s="582"/>
      <c r="R547" s="582"/>
      <c r="S547" s="582"/>
      <c r="T547" s="582"/>
      <c r="U547" s="582"/>
      <c r="V547" s="582"/>
      <c r="W547" s="1208"/>
      <c r="X547" s="1208"/>
      <c r="Y547" s="1208"/>
      <c r="Z547" s="1208"/>
      <c r="AA547" s="1208"/>
      <c r="AB547" s="1208"/>
      <c r="AC547" s="592"/>
      <c r="AD547" s="1208"/>
      <c r="AE547" s="1208"/>
      <c r="AF547" s="1208"/>
      <c r="AG547" s="1208"/>
      <c r="AH547" s="1208"/>
      <c r="AI547" s="1208"/>
      <c r="AJ547" s="517"/>
      <c r="AM547" s="463" t="s">
        <v>371</v>
      </c>
    </row>
    <row r="548" spans="1:39" ht="15" hidden="1">
      <c r="A548" s="50"/>
      <c r="B548" s="50"/>
      <c r="C548" s="590" t="s">
        <v>923</v>
      </c>
      <c r="D548" s="582"/>
      <c r="E548" s="582"/>
      <c r="F548" s="582"/>
      <c r="G548" s="582"/>
      <c r="H548" s="582"/>
      <c r="I548" s="582"/>
      <c r="J548" s="582"/>
      <c r="K548" s="582"/>
      <c r="L548" s="582"/>
      <c r="M548" s="582"/>
      <c r="N548" s="582"/>
      <c r="O548" s="582"/>
      <c r="P548" s="582"/>
      <c r="Q548" s="582"/>
      <c r="R548" s="582"/>
      <c r="S548" s="582"/>
      <c r="T548" s="582"/>
      <c r="U548" s="582"/>
      <c r="V548" s="582"/>
      <c r="W548" s="1208"/>
      <c r="X548" s="1208"/>
      <c r="Y548" s="1208"/>
      <c r="Z548" s="1208"/>
      <c r="AA548" s="1208"/>
      <c r="AB548" s="1208"/>
      <c r="AC548" s="592"/>
      <c r="AD548" s="1208"/>
      <c r="AE548" s="1208"/>
      <c r="AF548" s="1208"/>
      <c r="AG548" s="1208"/>
      <c r="AH548" s="1208"/>
      <c r="AI548" s="1208"/>
      <c r="AJ548" s="517"/>
      <c r="AM548" s="463" t="s">
        <v>372</v>
      </c>
    </row>
    <row r="549" spans="1:39" ht="15" hidden="1">
      <c r="A549" s="50"/>
      <c r="B549" s="50"/>
      <c r="C549" s="590" t="s">
        <v>924</v>
      </c>
      <c r="D549" s="582"/>
      <c r="E549" s="582"/>
      <c r="F549" s="582"/>
      <c r="G549" s="582"/>
      <c r="H549" s="582"/>
      <c r="I549" s="582"/>
      <c r="J549" s="582"/>
      <c r="K549" s="582"/>
      <c r="L549" s="582"/>
      <c r="M549" s="582"/>
      <c r="N549" s="582"/>
      <c r="O549" s="582"/>
      <c r="P549" s="582"/>
      <c r="Q549" s="582"/>
      <c r="R549" s="582"/>
      <c r="S549" s="582"/>
      <c r="T549" s="582"/>
      <c r="U549" s="582"/>
      <c r="V549" s="582"/>
      <c r="W549" s="1208"/>
      <c r="X549" s="1208"/>
      <c r="Y549" s="1208"/>
      <c r="Z549" s="1208"/>
      <c r="AA549" s="1208"/>
      <c r="AB549" s="1208"/>
      <c r="AC549" s="592"/>
      <c r="AD549" s="1208"/>
      <c r="AE549" s="1208"/>
      <c r="AF549" s="1208"/>
      <c r="AG549" s="1208"/>
      <c r="AH549" s="1208"/>
      <c r="AI549" s="1208"/>
      <c r="AJ549" s="517"/>
      <c r="AM549" s="463" t="s">
        <v>373</v>
      </c>
    </row>
    <row r="550" spans="1:39" ht="15" hidden="1">
      <c r="A550" s="50"/>
      <c r="B550" s="50"/>
      <c r="C550" s="590" t="s">
        <v>925</v>
      </c>
      <c r="D550" s="582"/>
      <c r="E550" s="582"/>
      <c r="F550" s="582"/>
      <c r="G550" s="582"/>
      <c r="H550" s="582"/>
      <c r="I550" s="582"/>
      <c r="J550" s="582"/>
      <c r="K550" s="582"/>
      <c r="L550" s="582"/>
      <c r="M550" s="582"/>
      <c r="N550" s="582"/>
      <c r="O550" s="582"/>
      <c r="P550" s="582"/>
      <c r="Q550" s="582"/>
      <c r="R550" s="582"/>
      <c r="S550" s="582"/>
      <c r="T550" s="582"/>
      <c r="U550" s="582"/>
      <c r="V550" s="582"/>
      <c r="W550" s="1208"/>
      <c r="X550" s="1208"/>
      <c r="Y550" s="1208"/>
      <c r="Z550" s="1208"/>
      <c r="AA550" s="1208"/>
      <c r="AB550" s="1208"/>
      <c r="AC550" s="592"/>
      <c r="AD550" s="1208"/>
      <c r="AE550" s="1208"/>
      <c r="AF550" s="1208"/>
      <c r="AG550" s="1208"/>
      <c r="AH550" s="1208"/>
      <c r="AI550" s="1208"/>
      <c r="AJ550" s="517"/>
      <c r="AM550" s="463" t="s">
        <v>374</v>
      </c>
    </row>
    <row r="551" spans="1:39" ht="15" hidden="1">
      <c r="A551" s="50"/>
      <c r="B551" s="50"/>
      <c r="C551" s="582"/>
      <c r="D551" s="582"/>
      <c r="E551" s="582"/>
      <c r="F551" s="582"/>
      <c r="G551" s="582"/>
      <c r="H551" s="582"/>
      <c r="I551" s="582"/>
      <c r="J551" s="582"/>
      <c r="K551" s="582"/>
      <c r="L551" s="582"/>
      <c r="M551" s="582"/>
      <c r="N551" s="582"/>
      <c r="O551" s="582"/>
      <c r="P551" s="582"/>
      <c r="Q551" s="582"/>
      <c r="R551" s="582"/>
      <c r="S551" s="582"/>
      <c r="T551" s="582"/>
      <c r="U551" s="582"/>
      <c r="V551" s="582"/>
      <c r="W551" s="583"/>
      <c r="X551" s="583"/>
      <c r="Y551" s="583"/>
      <c r="Z551" s="583"/>
      <c r="AA551" s="583"/>
      <c r="AB551" s="583"/>
      <c r="AC551" s="582"/>
      <c r="AD551" s="583"/>
      <c r="AE551" s="583"/>
      <c r="AF551" s="583"/>
      <c r="AG551" s="583"/>
      <c r="AH551" s="583"/>
      <c r="AI551" s="583"/>
      <c r="AM551" s="463" t="s">
        <v>375</v>
      </c>
    </row>
    <row r="552" spans="1:39" ht="15" hidden="1">
      <c r="A552" s="50"/>
      <c r="B552" s="50"/>
      <c r="C552" s="1239" t="s">
        <v>926</v>
      </c>
      <c r="D552" s="1239"/>
      <c r="E552" s="1239"/>
      <c r="F552" s="1239"/>
      <c r="G552" s="1239"/>
      <c r="H552" s="1239"/>
      <c r="I552" s="1239"/>
      <c r="J552" s="1239"/>
      <c r="K552" s="1239"/>
      <c r="L552" s="1239"/>
      <c r="M552" s="1239"/>
      <c r="N552" s="1239"/>
      <c r="O552" s="1239"/>
      <c r="P552" s="1239"/>
      <c r="Q552" s="1239"/>
      <c r="R552" s="1239"/>
      <c r="S552" s="1239"/>
      <c r="T552" s="1239"/>
      <c r="U552" s="1239"/>
      <c r="V552" s="1239"/>
      <c r="W552" s="1239"/>
      <c r="X552" s="1239"/>
      <c r="Y552" s="1239"/>
      <c r="Z552" s="1239"/>
      <c r="AA552" s="1239"/>
      <c r="AB552" s="1239"/>
      <c r="AC552" s="1239"/>
      <c r="AD552" s="1239"/>
      <c r="AE552" s="1239"/>
      <c r="AF552" s="1239"/>
      <c r="AG552" s="1239"/>
      <c r="AH552" s="1239"/>
      <c r="AI552" s="1239"/>
      <c r="AM552" s="463" t="s">
        <v>376</v>
      </c>
    </row>
    <row r="553" spans="1:39" ht="15" hidden="1">
      <c r="A553" s="50"/>
      <c r="B553" s="50"/>
      <c r="C553" s="1380" t="s">
        <v>927</v>
      </c>
      <c r="D553" s="1380"/>
      <c r="E553" s="1380"/>
      <c r="F553" s="1380"/>
      <c r="G553" s="1380"/>
      <c r="H553" s="1380"/>
      <c r="I553" s="1380"/>
      <c r="J553" s="1380"/>
      <c r="K553" s="1380"/>
      <c r="L553" s="1380"/>
      <c r="M553" s="1380"/>
      <c r="N553" s="1380"/>
      <c r="O553" s="1380"/>
      <c r="P553" s="1380"/>
      <c r="Q553" s="1380"/>
      <c r="R553" s="1380"/>
      <c r="S553" s="1380"/>
      <c r="T553" s="1380"/>
      <c r="U553" s="1380"/>
      <c r="V553" s="1380"/>
      <c r="W553" s="1380"/>
      <c r="X553" s="1380"/>
      <c r="Y553" s="1380"/>
      <c r="Z553" s="1380"/>
      <c r="AA553" s="1380"/>
      <c r="AB553" s="1380"/>
      <c r="AC553" s="1380"/>
      <c r="AD553" s="1380"/>
      <c r="AE553" s="1380"/>
      <c r="AF553" s="1380"/>
      <c r="AG553" s="1380"/>
      <c r="AH553" s="1380"/>
      <c r="AI553" s="1380"/>
      <c r="AM553" s="463" t="s">
        <v>377</v>
      </c>
    </row>
    <row r="554" spans="1:39" ht="15" hidden="1">
      <c r="A554" s="50"/>
      <c r="B554" s="50"/>
      <c r="C554" s="582" t="s">
        <v>928</v>
      </c>
      <c r="D554" s="582"/>
      <c r="E554" s="582"/>
      <c r="F554" s="582"/>
      <c r="G554" s="582"/>
      <c r="H554" s="582"/>
      <c r="I554" s="582"/>
      <c r="J554" s="582"/>
      <c r="K554" s="582"/>
      <c r="L554" s="582"/>
      <c r="M554" s="582"/>
      <c r="N554" s="582"/>
      <c r="O554" s="582"/>
      <c r="P554" s="582"/>
      <c r="Q554" s="582"/>
      <c r="R554" s="582"/>
      <c r="S554" s="582"/>
      <c r="T554" s="582"/>
      <c r="U554" s="582"/>
      <c r="V554" s="582"/>
      <c r="W554" s="583"/>
      <c r="X554" s="583"/>
      <c r="Y554" s="583"/>
      <c r="Z554" s="583"/>
      <c r="AA554" s="583"/>
      <c r="AB554" s="583"/>
      <c r="AC554" s="582"/>
      <c r="AD554" s="583"/>
      <c r="AE554" s="583"/>
      <c r="AF554" s="583"/>
      <c r="AG554" s="583"/>
      <c r="AH554" s="583"/>
      <c r="AI554" s="583"/>
      <c r="AM554" s="463" t="s">
        <v>378</v>
      </c>
    </row>
    <row r="555" spans="1:39" ht="15" hidden="1">
      <c r="A555" s="50"/>
      <c r="B555" s="50"/>
      <c r="C555" s="582"/>
      <c r="D555" s="582"/>
      <c r="E555" s="582"/>
      <c r="F555" s="582"/>
      <c r="G555" s="582"/>
      <c r="H555" s="582"/>
      <c r="I555" s="582"/>
      <c r="J555" s="582"/>
      <c r="K555" s="582"/>
      <c r="L555" s="582"/>
      <c r="M555" s="582"/>
      <c r="N555" s="582"/>
      <c r="O555" s="582"/>
      <c r="P555" s="582"/>
      <c r="Q555" s="582"/>
      <c r="R555" s="582"/>
      <c r="S555" s="582"/>
      <c r="T555" s="582"/>
      <c r="U555" s="582"/>
      <c r="V555" s="582"/>
      <c r="W555" s="583"/>
      <c r="X555" s="583"/>
      <c r="Y555" s="583"/>
      <c r="Z555" s="583"/>
      <c r="AA555" s="583"/>
      <c r="AB555" s="583"/>
      <c r="AC555" s="582"/>
      <c r="AD555" s="583"/>
      <c r="AE555" s="583"/>
      <c r="AF555" s="583"/>
      <c r="AG555" s="583"/>
      <c r="AH555" s="583"/>
      <c r="AI555" s="583"/>
      <c r="AM555" s="463" t="s">
        <v>379</v>
      </c>
    </row>
    <row r="556" spans="1:35" ht="15" hidden="1">
      <c r="A556" s="50"/>
      <c r="B556" s="50"/>
      <c r="C556" s="582" t="s">
        <v>1228</v>
      </c>
      <c r="D556" s="582" t="s">
        <v>1229</v>
      </c>
      <c r="E556" s="582"/>
      <c r="F556" s="582"/>
      <c r="G556" s="582"/>
      <c r="H556" s="582"/>
      <c r="I556" s="582"/>
      <c r="J556" s="582"/>
      <c r="K556" s="582"/>
      <c r="L556" s="582"/>
      <c r="M556" s="582"/>
      <c r="N556" s="582"/>
      <c r="O556" s="582"/>
      <c r="P556" s="582"/>
      <c r="Q556" s="582"/>
      <c r="R556" s="582"/>
      <c r="S556" s="582"/>
      <c r="T556" s="582"/>
      <c r="U556" s="582"/>
      <c r="V556" s="582"/>
      <c r="W556" s="583"/>
      <c r="X556" s="583"/>
      <c r="Y556" s="583"/>
      <c r="Z556" s="583"/>
      <c r="AA556" s="583"/>
      <c r="AB556" s="583"/>
      <c r="AC556" s="582"/>
      <c r="AD556" s="583"/>
      <c r="AE556" s="583"/>
      <c r="AF556" s="583"/>
      <c r="AG556" s="583"/>
      <c r="AH556" s="583"/>
      <c r="AI556" s="583"/>
    </row>
    <row r="557" spans="1:35" ht="15.75" thickTop="1">
      <c r="A557" s="849">
        <v>34</v>
      </c>
      <c r="B557" s="850" t="s">
        <v>1254</v>
      </c>
      <c r="C557" s="851" t="s">
        <v>1386</v>
      </c>
      <c r="D557" s="852"/>
      <c r="E557" s="852"/>
      <c r="F557" s="852"/>
      <c r="G557" s="852"/>
      <c r="H557" s="852"/>
      <c r="I557" s="852"/>
      <c r="J557" s="852"/>
      <c r="K557" s="852"/>
      <c r="L557" s="852"/>
      <c r="M557" s="852"/>
      <c r="N557" s="852"/>
      <c r="O557" s="852"/>
      <c r="P557" s="852"/>
      <c r="Q557" s="852"/>
      <c r="R557" s="852"/>
      <c r="S557" s="852"/>
      <c r="T557" s="852"/>
      <c r="U557" s="852"/>
      <c r="V557" s="852"/>
      <c r="W557" s="852"/>
      <c r="X557" s="852"/>
      <c r="Y557" s="852"/>
      <c r="Z557" s="852"/>
      <c r="AA557" s="852"/>
      <c r="AB557" s="852"/>
      <c r="AC557" s="852"/>
      <c r="AD557" s="852"/>
      <c r="AE557" s="852"/>
      <c r="AF557" s="852"/>
      <c r="AG557" s="852"/>
      <c r="AH557" s="852"/>
      <c r="AI557" s="853"/>
    </row>
    <row r="558" spans="1:35" ht="15" customHeight="1">
      <c r="A558" s="849"/>
      <c r="B558" s="850"/>
      <c r="C558" s="851"/>
      <c r="D558" s="852"/>
      <c r="E558" s="852"/>
      <c r="F558" s="852"/>
      <c r="G558" s="852"/>
      <c r="H558" s="852"/>
      <c r="I558" s="852"/>
      <c r="J558" s="852"/>
      <c r="K558" s="852"/>
      <c r="L558" s="852"/>
      <c r="M558" s="852"/>
      <c r="N558" s="852"/>
      <c r="O558" s="852"/>
      <c r="P558" s="852"/>
      <c r="Q558" s="852"/>
      <c r="R558" s="852"/>
      <c r="S558" s="852"/>
      <c r="T558" s="852"/>
      <c r="U558" s="852"/>
      <c r="V558" s="852"/>
      <c r="W558" s="852"/>
      <c r="X558" s="852"/>
      <c r="Y558" s="852"/>
      <c r="Z558" s="852"/>
      <c r="AA558" s="1202" t="s">
        <v>1034</v>
      </c>
      <c r="AB558" s="1202"/>
      <c r="AC558" s="1202"/>
      <c r="AD558" s="1202"/>
      <c r="AE558" s="1202"/>
      <c r="AF558" s="1202"/>
      <c r="AG558" s="1202"/>
      <c r="AH558" s="1202"/>
      <c r="AI558" s="1202"/>
    </row>
    <row r="559" spans="1:35" ht="15">
      <c r="A559" s="849"/>
      <c r="B559" s="850"/>
      <c r="C559" s="851" t="s">
        <v>1387</v>
      </c>
      <c r="D559" s="852"/>
      <c r="E559" s="852"/>
      <c r="F559" s="852"/>
      <c r="G559" s="852"/>
      <c r="H559" s="852"/>
      <c r="I559" s="852"/>
      <c r="J559" s="852"/>
      <c r="K559" s="852"/>
      <c r="L559" s="852"/>
      <c r="M559" s="852"/>
      <c r="N559" s="852"/>
      <c r="O559" s="852"/>
      <c r="P559" s="852"/>
      <c r="Q559" s="852"/>
      <c r="R559" s="852"/>
      <c r="S559" s="852"/>
      <c r="T559" s="852"/>
      <c r="U559" s="852"/>
      <c r="V559" s="852"/>
      <c r="W559" s="852"/>
      <c r="X559" s="852"/>
      <c r="Y559" s="852"/>
      <c r="Z559" s="852"/>
      <c r="AA559" s="852"/>
      <c r="AB559" s="852"/>
      <c r="AC559" s="852"/>
      <c r="AD559" s="852"/>
      <c r="AE559" s="852"/>
      <c r="AF559" s="852"/>
      <c r="AG559" s="852"/>
      <c r="AH559" s="852"/>
      <c r="AI559" s="853"/>
    </row>
    <row r="560" spans="1:35" ht="15">
      <c r="A560" s="849"/>
      <c r="B560" s="850"/>
      <c r="C560" s="852"/>
      <c r="D560" s="852"/>
      <c r="E560" s="852"/>
      <c r="F560" s="852"/>
      <c r="G560" s="852"/>
      <c r="H560" s="852"/>
      <c r="I560" s="852"/>
      <c r="J560" s="852"/>
      <c r="K560" s="852"/>
      <c r="L560" s="1203" t="s">
        <v>1388</v>
      </c>
      <c r="M560" s="1203"/>
      <c r="N560" s="1203"/>
      <c r="O560" s="1203"/>
      <c r="P560" s="1203"/>
      <c r="Q560" s="1203"/>
      <c r="R560" s="1203"/>
      <c r="S560" s="1203"/>
      <c r="T560" s="1203"/>
      <c r="U560" s="1203"/>
      <c r="V560" s="1203"/>
      <c r="W560" s="1203"/>
      <c r="X560" s="1203"/>
      <c r="Y560" s="1203"/>
      <c r="Z560" s="1203"/>
      <c r="AA560" s="1203"/>
      <c r="AB560" s="1203"/>
      <c r="AC560" s="1203"/>
      <c r="AD560" s="1203"/>
      <c r="AE560" s="1203"/>
      <c r="AF560" s="1203"/>
      <c r="AG560" s="1203"/>
      <c r="AH560" s="852"/>
      <c r="AI560" s="853"/>
    </row>
    <row r="561" spans="1:35" ht="15">
      <c r="A561" s="849"/>
      <c r="B561" s="850"/>
      <c r="C561" s="852"/>
      <c r="D561" s="852"/>
      <c r="E561" s="852"/>
      <c r="F561" s="852"/>
      <c r="G561" s="852"/>
      <c r="H561" s="852"/>
      <c r="I561" s="852"/>
      <c r="J561" s="852"/>
      <c r="K561" s="852"/>
      <c r="L561" s="1203" t="str">
        <f>'Danh mục'!B17</f>
        <v>Số cuối kỳ</v>
      </c>
      <c r="M561" s="1203"/>
      <c r="N561" s="1203"/>
      <c r="O561" s="1203"/>
      <c r="P561" s="1203"/>
      <c r="Q561" s="1203"/>
      <c r="R561" s="1203"/>
      <c r="S561" s="1203"/>
      <c r="T561" s="1203"/>
      <c r="U561" s="1203"/>
      <c r="V561" s="1203"/>
      <c r="W561" s="1203"/>
      <c r="X561" s="1203"/>
      <c r="Y561" s="1203" t="s">
        <v>1165</v>
      </c>
      <c r="Z561" s="1203"/>
      <c r="AA561" s="1203"/>
      <c r="AB561" s="1203"/>
      <c r="AC561" s="1203"/>
      <c r="AD561" s="1203"/>
      <c r="AE561" s="1203"/>
      <c r="AF561" s="1203"/>
      <c r="AG561" s="1203"/>
      <c r="AH561" s="854"/>
      <c r="AI561" s="855"/>
    </row>
    <row r="562" spans="1:35" ht="15" customHeight="1">
      <c r="A562" s="856" t="s">
        <v>1389</v>
      </c>
      <c r="B562" s="857" t="s">
        <v>1390</v>
      </c>
      <c r="C562" s="857"/>
      <c r="D562" s="858"/>
      <c r="E562" s="858"/>
      <c r="F562" s="859"/>
      <c r="G562" s="859"/>
      <c r="H562" s="860"/>
      <c r="I562" s="861"/>
      <c r="J562" s="861"/>
      <c r="K562" s="861"/>
      <c r="L562" s="1196" t="s">
        <v>1391</v>
      </c>
      <c r="M562" s="1196"/>
      <c r="N562" s="1196"/>
      <c r="O562" s="1196"/>
      <c r="P562" s="1196"/>
      <c r="Q562" s="1196"/>
      <c r="R562" s="1196" t="s">
        <v>1392</v>
      </c>
      <c r="S562" s="1196"/>
      <c r="T562" s="1196"/>
      <c r="U562" s="1196"/>
      <c r="V562" s="1196"/>
      <c r="W562" s="1196"/>
      <c r="X562" s="1196"/>
      <c r="Y562" s="1196" t="s">
        <v>1391</v>
      </c>
      <c r="Z562" s="1196"/>
      <c r="AA562" s="1196"/>
      <c r="AB562" s="1196"/>
      <c r="AC562" s="1196"/>
      <c r="AD562" s="1196"/>
      <c r="AE562" s="1197" t="s">
        <v>1392</v>
      </c>
      <c r="AF562" s="1197"/>
      <c r="AG562" s="1197"/>
      <c r="AH562" s="1197"/>
      <c r="AI562" s="1197"/>
    </row>
    <row r="563" spans="1:35" ht="15">
      <c r="A563" s="849"/>
      <c r="B563" s="1193" t="s">
        <v>1393</v>
      </c>
      <c r="C563" s="1193"/>
      <c r="D563" s="1193"/>
      <c r="E563" s="1193"/>
      <c r="F563" s="1193"/>
      <c r="G563" s="1193"/>
      <c r="H563" s="1193"/>
      <c r="I563" s="1193"/>
      <c r="J563" s="1193"/>
      <c r="K563" s="1193"/>
      <c r="L563" s="1198">
        <f>'Tổng hợp'!F12</f>
        <v>807895454</v>
      </c>
      <c r="M563" s="1199"/>
      <c r="N563" s="1199"/>
      <c r="O563" s="1199"/>
      <c r="P563" s="1199"/>
      <c r="Q563" s="1199"/>
      <c r="R563" s="1200"/>
      <c r="S563" s="1200"/>
      <c r="T563" s="1200"/>
      <c r="U563" s="1200"/>
      <c r="V563" s="1200"/>
      <c r="W563" s="1200"/>
      <c r="X563" s="863"/>
      <c r="Y563" s="1201">
        <f>'Tổng hợp'!J12</f>
        <v>3270748608</v>
      </c>
      <c r="Z563" s="1201"/>
      <c r="AA563" s="1201"/>
      <c r="AB563" s="1201"/>
      <c r="AC563" s="1201"/>
      <c r="AD563" s="1201"/>
      <c r="AE563" s="1200"/>
      <c r="AF563" s="1200"/>
      <c r="AG563" s="1200"/>
      <c r="AH563" s="1200"/>
      <c r="AI563" s="1200"/>
    </row>
    <row r="564" spans="1:35" ht="15">
      <c r="A564" s="849"/>
      <c r="B564" s="1193" t="s">
        <v>656</v>
      </c>
      <c r="C564" s="1193"/>
      <c r="D564" s="1193"/>
      <c r="E564" s="1193"/>
      <c r="F564" s="1193"/>
      <c r="G564" s="1193"/>
      <c r="H564" s="1193"/>
      <c r="I564" s="1193"/>
      <c r="J564" s="1193"/>
      <c r="K564" s="1193"/>
      <c r="L564" s="1194">
        <f>'Tổng hợp'!F26</f>
        <v>9931367000</v>
      </c>
      <c r="M564" s="1194"/>
      <c r="N564" s="1194"/>
      <c r="O564" s="1194"/>
      <c r="P564" s="1194"/>
      <c r="Q564" s="1194"/>
      <c r="R564" s="1195"/>
      <c r="S564" s="1195"/>
      <c r="T564" s="1195"/>
      <c r="U564" s="1195"/>
      <c r="V564" s="1195"/>
      <c r="W564" s="1195"/>
      <c r="X564" s="864"/>
      <c r="Y564" s="1178">
        <f>'Tổng hợp'!J26</f>
        <v>13790457147</v>
      </c>
      <c r="Z564" s="1178"/>
      <c r="AA564" s="1178"/>
      <c r="AB564" s="1178"/>
      <c r="AC564" s="1178"/>
      <c r="AD564" s="1178"/>
      <c r="AE564" s="1195">
        <f>'Tổng hợp'!J36</f>
        <v>-225515550</v>
      </c>
      <c r="AF564" s="1195"/>
      <c r="AG564" s="1195"/>
      <c r="AH564" s="1195"/>
      <c r="AI564" s="1195"/>
    </row>
    <row r="565" spans="1:35" ht="15">
      <c r="A565" s="849"/>
      <c r="B565" s="865" t="s">
        <v>1151</v>
      </c>
      <c r="C565" s="862"/>
      <c r="D565" s="862"/>
      <c r="E565" s="862"/>
      <c r="F565" s="862"/>
      <c r="G565" s="862"/>
      <c r="H565" s="862"/>
      <c r="I565" s="862"/>
      <c r="J565" s="862"/>
      <c r="K565" s="862"/>
      <c r="L565" s="1194">
        <f>'Tổng hợp'!F27</f>
        <v>1744472391</v>
      </c>
      <c r="M565" s="1194"/>
      <c r="N565" s="1194"/>
      <c r="O565" s="1194"/>
      <c r="P565" s="1194"/>
      <c r="Q565" s="1194"/>
      <c r="R565" s="1195"/>
      <c r="S565" s="1195"/>
      <c r="T565" s="1195"/>
      <c r="U565" s="1195"/>
      <c r="V565" s="1195"/>
      <c r="W565" s="1195"/>
      <c r="X565" s="864"/>
      <c r="Y565" s="1178">
        <f>'Tổng hợp'!J27</f>
        <v>503618586</v>
      </c>
      <c r="Z565" s="1178"/>
      <c r="AA565" s="1178"/>
      <c r="AB565" s="1178"/>
      <c r="AC565" s="1178"/>
      <c r="AD565" s="1178"/>
      <c r="AE565" s="1195"/>
      <c r="AF565" s="1195"/>
      <c r="AG565" s="1195"/>
      <c r="AH565" s="1195"/>
      <c r="AI565" s="1195"/>
    </row>
    <row r="566" spans="1:35" ht="15">
      <c r="A566" s="849"/>
      <c r="B566" s="866" t="s">
        <v>662</v>
      </c>
      <c r="C566" s="866"/>
      <c r="D566" s="866"/>
      <c r="E566" s="866"/>
      <c r="F566" s="866"/>
      <c r="G566" s="866"/>
      <c r="H566" s="866"/>
      <c r="I566" s="852"/>
      <c r="J566" s="852"/>
      <c r="K566" s="852"/>
      <c r="L566" s="1178">
        <f>'Tổng hợp'!F30</f>
        <v>0</v>
      </c>
      <c r="M566" s="1178"/>
      <c r="N566" s="1178"/>
      <c r="O566" s="1178"/>
      <c r="P566" s="1178"/>
      <c r="Q566" s="1178"/>
      <c r="R566" s="1188"/>
      <c r="S566" s="1188"/>
      <c r="T566" s="1188"/>
      <c r="U566" s="1188"/>
      <c r="V566" s="1188"/>
      <c r="W566" s="1188"/>
      <c r="X566" s="1188"/>
      <c r="Y566" s="1178">
        <f>'Tổng hợp'!J30</f>
        <v>6140600</v>
      </c>
      <c r="Z566" s="1178"/>
      <c r="AA566" s="1178"/>
      <c r="AB566" s="1178"/>
      <c r="AC566" s="1178"/>
      <c r="AD566" s="1178"/>
      <c r="AE566" s="1192"/>
      <c r="AF566" s="1192"/>
      <c r="AG566" s="1192"/>
      <c r="AH566" s="1192"/>
      <c r="AI566" s="1192"/>
    </row>
    <row r="567" spans="1:35" ht="15">
      <c r="A567" s="849"/>
      <c r="B567" s="866" t="s">
        <v>1394</v>
      </c>
      <c r="C567" s="866"/>
      <c r="D567" s="866"/>
      <c r="E567" s="866"/>
      <c r="F567" s="866"/>
      <c r="G567" s="866"/>
      <c r="H567" s="866"/>
      <c r="I567" s="852"/>
      <c r="J567" s="852"/>
      <c r="K567" s="852"/>
      <c r="L567" s="1178">
        <v>0</v>
      </c>
      <c r="M567" s="1178"/>
      <c r="N567" s="1178"/>
      <c r="O567" s="1178"/>
      <c r="P567" s="1178"/>
      <c r="Q567" s="1178"/>
      <c r="R567" s="1188"/>
      <c r="S567" s="1188"/>
      <c r="T567" s="1188"/>
      <c r="U567" s="1188"/>
      <c r="V567" s="1188"/>
      <c r="W567" s="1188"/>
      <c r="X567" s="1188"/>
      <c r="Y567" s="1178">
        <v>0</v>
      </c>
      <c r="Z567" s="1178"/>
      <c r="AA567" s="1178"/>
      <c r="AB567" s="1178"/>
      <c r="AC567" s="1178"/>
      <c r="AD567" s="1178"/>
      <c r="AE567" s="1192"/>
      <c r="AF567" s="1192"/>
      <c r="AG567" s="1192"/>
      <c r="AH567" s="1192"/>
      <c r="AI567" s="1192"/>
    </row>
    <row r="568" spans="1:35" ht="15">
      <c r="A568" s="849"/>
      <c r="B568" s="866" t="s">
        <v>1395</v>
      </c>
      <c r="C568" s="866"/>
      <c r="D568" s="866"/>
      <c r="E568" s="866"/>
      <c r="F568" s="866"/>
      <c r="G568" s="866"/>
      <c r="H568" s="866"/>
      <c r="I568" s="852"/>
      <c r="J568" s="852"/>
      <c r="K568" s="852"/>
      <c r="L568" s="1178">
        <v>0</v>
      </c>
      <c r="M568" s="1178"/>
      <c r="N568" s="1178"/>
      <c r="O568" s="1178"/>
      <c r="P568" s="1178"/>
      <c r="Q568" s="1178"/>
      <c r="R568" s="1188"/>
      <c r="S568" s="1188"/>
      <c r="T568" s="1188"/>
      <c r="U568" s="1188"/>
      <c r="V568" s="1188"/>
      <c r="W568" s="1188"/>
      <c r="X568" s="1188"/>
      <c r="Y568" s="1178">
        <v>0</v>
      </c>
      <c r="Z568" s="1178"/>
      <c r="AA568" s="1178"/>
      <c r="AB568" s="1178"/>
      <c r="AC568" s="1178"/>
      <c r="AD568" s="1178"/>
      <c r="AE568" s="1189"/>
      <c r="AF568" s="1189"/>
      <c r="AG568" s="1189"/>
      <c r="AH568" s="1189"/>
      <c r="AI568" s="1189"/>
    </row>
    <row r="569" spans="1:35" ht="15.75" thickBot="1">
      <c r="A569" s="849"/>
      <c r="B569" s="857" t="s">
        <v>113</v>
      </c>
      <c r="C569" s="857"/>
      <c r="D569" s="857"/>
      <c r="E569" s="857"/>
      <c r="F569" s="857"/>
      <c r="G569" s="857"/>
      <c r="H569" s="857"/>
      <c r="I569" s="867"/>
      <c r="J569" s="867"/>
      <c r="K569" s="867"/>
      <c r="L569" s="1179">
        <f>SUM(L563:Q568)</f>
        <v>12483734845</v>
      </c>
      <c r="M569" s="1179"/>
      <c r="N569" s="1179"/>
      <c r="O569" s="1179"/>
      <c r="P569" s="1179"/>
      <c r="Q569" s="1179"/>
      <c r="R569" s="1190"/>
      <c r="S569" s="1190"/>
      <c r="T569" s="1190"/>
      <c r="U569" s="1190"/>
      <c r="V569" s="1190"/>
      <c r="W569" s="1190"/>
      <c r="X569" s="1190"/>
      <c r="Y569" s="1179">
        <f>SUM(Y563:AD568)</f>
        <v>17570964941</v>
      </c>
      <c r="Z569" s="1179"/>
      <c r="AA569" s="1179"/>
      <c r="AB569" s="1179"/>
      <c r="AC569" s="1179"/>
      <c r="AD569" s="1179"/>
      <c r="AE569" s="1191"/>
      <c r="AF569" s="1191"/>
      <c r="AG569" s="1191"/>
      <c r="AH569" s="1191"/>
      <c r="AI569" s="1191"/>
    </row>
    <row r="570" spans="1:35" ht="15.75" thickTop="1">
      <c r="A570" s="849"/>
      <c r="B570" s="857"/>
      <c r="C570" s="857"/>
      <c r="D570" s="857"/>
      <c r="E570" s="857"/>
      <c r="F570" s="857"/>
      <c r="G570" s="857"/>
      <c r="H570" s="857"/>
      <c r="I570" s="867"/>
      <c r="J570" s="867"/>
      <c r="K570" s="867"/>
      <c r="L570" s="864"/>
      <c r="M570" s="864"/>
      <c r="N570" s="864"/>
      <c r="O570" s="864"/>
      <c r="P570" s="864"/>
      <c r="Q570" s="864"/>
      <c r="R570" s="864"/>
      <c r="S570" s="864"/>
      <c r="T570" s="864"/>
      <c r="U570" s="864"/>
      <c r="V570" s="864"/>
      <c r="W570" s="864"/>
      <c r="X570" s="864"/>
      <c r="Y570" s="864"/>
      <c r="Z570" s="864"/>
      <c r="AA570" s="864"/>
      <c r="AB570" s="864"/>
      <c r="AC570" s="864"/>
      <c r="AD570" s="864"/>
      <c r="AE570" s="864"/>
      <c r="AF570" s="864"/>
      <c r="AG570" s="864"/>
      <c r="AH570" s="867"/>
      <c r="AI570" s="853"/>
    </row>
    <row r="571" spans="1:35" ht="15">
      <c r="A571" s="849"/>
      <c r="B571" s="868"/>
      <c r="C571" s="868"/>
      <c r="D571" s="868"/>
      <c r="E571" s="868"/>
      <c r="F571" s="868"/>
      <c r="G571" s="868"/>
      <c r="H571" s="868"/>
      <c r="I571" s="852"/>
      <c r="J571" s="852"/>
      <c r="K571" s="852"/>
      <c r="L571" s="852"/>
      <c r="M571" s="852"/>
      <c r="N571" s="852"/>
      <c r="O571" s="852"/>
      <c r="P571" s="852"/>
      <c r="Q571" s="852"/>
      <c r="R571" s="852"/>
      <c r="S571" s="852"/>
      <c r="T571" s="852"/>
      <c r="U571" s="852"/>
      <c r="V571" s="852"/>
      <c r="W571" s="1181" t="s">
        <v>1388</v>
      </c>
      <c r="X571" s="1181"/>
      <c r="Y571" s="1181"/>
      <c r="Z571" s="1181"/>
      <c r="AA571" s="1181"/>
      <c r="AB571" s="1181"/>
      <c r="AC571" s="1182"/>
      <c r="AD571" s="1182"/>
      <c r="AE571" s="1182"/>
      <c r="AF571" s="1182"/>
      <c r="AG571" s="1182"/>
      <c r="AH571" s="852"/>
      <c r="AI571" s="853"/>
    </row>
    <row r="572" spans="1:35" ht="15">
      <c r="A572" s="849" t="s">
        <v>1396</v>
      </c>
      <c r="B572" s="868"/>
      <c r="C572" s="868"/>
      <c r="D572" s="868"/>
      <c r="E572" s="868"/>
      <c r="F572" s="868"/>
      <c r="G572" s="868"/>
      <c r="H572" s="868"/>
      <c r="I572" s="852"/>
      <c r="J572" s="852"/>
      <c r="K572" s="852"/>
      <c r="L572" s="852"/>
      <c r="M572" s="852"/>
      <c r="N572" s="852"/>
      <c r="O572" s="852"/>
      <c r="P572" s="852"/>
      <c r="Q572" s="852"/>
      <c r="R572" s="852"/>
      <c r="S572" s="852"/>
      <c r="T572" s="852"/>
      <c r="U572" s="852"/>
      <c r="V572" s="852"/>
      <c r="W572" s="1183" t="str">
        <f>'Danh mục'!B17</f>
        <v>Số cuối kỳ</v>
      </c>
      <c r="X572" s="1184"/>
      <c r="Y572" s="1184"/>
      <c r="Z572" s="1184"/>
      <c r="AA572" s="1184"/>
      <c r="AB572" s="1184"/>
      <c r="AC572" s="869"/>
      <c r="AD572" s="1185" t="s">
        <v>1397</v>
      </c>
      <c r="AE572" s="1186"/>
      <c r="AF572" s="1186"/>
      <c r="AG572" s="1186"/>
      <c r="AH572" s="1186"/>
      <c r="AI572" s="1186"/>
    </row>
    <row r="573" spans="1:36" ht="15">
      <c r="A573" s="849"/>
      <c r="B573" s="868"/>
      <c r="C573" s="868"/>
      <c r="D573" s="868"/>
      <c r="E573" s="868"/>
      <c r="F573" s="868"/>
      <c r="G573" s="868"/>
      <c r="H573" s="868"/>
      <c r="I573" s="852"/>
      <c r="J573" s="852"/>
      <c r="K573" s="852"/>
      <c r="L573" s="852"/>
      <c r="M573" s="852"/>
      <c r="N573" s="852"/>
      <c r="O573" s="852"/>
      <c r="P573" s="852"/>
      <c r="Q573" s="852"/>
      <c r="R573" s="852"/>
      <c r="S573" s="852"/>
      <c r="T573" s="852"/>
      <c r="U573" s="852"/>
      <c r="V573" s="852"/>
      <c r="W573" s="1187"/>
      <c r="X573" s="1187"/>
      <c r="Y573" s="1187"/>
      <c r="Z573" s="1187"/>
      <c r="AA573" s="1187"/>
      <c r="AB573" s="1187"/>
      <c r="AC573" s="869"/>
      <c r="AD573" s="1187"/>
      <c r="AE573" s="1187"/>
      <c r="AF573" s="1187"/>
      <c r="AG573" s="1187"/>
      <c r="AH573" s="1187"/>
      <c r="AI573" s="1187"/>
      <c r="AJ573" s="870"/>
    </row>
    <row r="574" spans="1:36" ht="15">
      <c r="A574" s="849"/>
      <c r="B574" s="866" t="s">
        <v>1398</v>
      </c>
      <c r="C574" s="866"/>
      <c r="D574" s="866"/>
      <c r="E574" s="866"/>
      <c r="F574" s="866"/>
      <c r="G574" s="866"/>
      <c r="H574" s="865"/>
      <c r="I574" s="871"/>
      <c r="J574" s="871"/>
      <c r="K574" s="871"/>
      <c r="L574" s="871"/>
      <c r="M574" s="871"/>
      <c r="N574" s="871"/>
      <c r="O574" s="871"/>
      <c r="P574" s="852"/>
      <c r="Q574" s="852"/>
      <c r="R574" s="852"/>
      <c r="S574" s="852"/>
      <c r="T574" s="852"/>
      <c r="U574" s="852"/>
      <c r="V574" s="852"/>
      <c r="W574" s="1178">
        <f>'Tổng hợp'!F125</f>
        <v>6800000000</v>
      </c>
      <c r="X574" s="1178"/>
      <c r="Y574" s="1178"/>
      <c r="Z574" s="1178"/>
      <c r="AA574" s="1178"/>
      <c r="AB574" s="1178"/>
      <c r="AC574" s="852"/>
      <c r="AD574" s="1178">
        <f>'Tổng hợp'!J125</f>
        <v>7997315000</v>
      </c>
      <c r="AE574" s="1178"/>
      <c r="AF574" s="1178"/>
      <c r="AG574" s="1178"/>
      <c r="AH574" s="1178"/>
      <c r="AI574" s="1178"/>
      <c r="AJ574" s="870"/>
    </row>
    <row r="575" spans="1:36" ht="15">
      <c r="A575" s="849"/>
      <c r="B575" s="866" t="s">
        <v>1399</v>
      </c>
      <c r="C575" s="866"/>
      <c r="D575" s="866"/>
      <c r="E575" s="866"/>
      <c r="F575" s="866"/>
      <c r="G575" s="866"/>
      <c r="H575" s="862"/>
      <c r="I575" s="871"/>
      <c r="J575" s="871"/>
      <c r="K575" s="871"/>
      <c r="L575" s="871"/>
      <c r="M575" s="871"/>
      <c r="N575" s="871"/>
      <c r="O575" s="871"/>
      <c r="P575" s="852"/>
      <c r="Q575" s="852"/>
      <c r="R575" s="852"/>
      <c r="S575" s="852"/>
      <c r="T575" s="852"/>
      <c r="U575" s="852"/>
      <c r="V575" s="852"/>
      <c r="W575" s="1178">
        <f>'Tổng hợp'!F128</f>
        <v>6885498593</v>
      </c>
      <c r="X575" s="1178"/>
      <c r="Y575" s="1178"/>
      <c r="Z575" s="1178"/>
      <c r="AA575" s="1178"/>
      <c r="AB575" s="1178"/>
      <c r="AC575" s="852"/>
      <c r="AD575" s="1178">
        <f>'Tổng hợp'!J128</f>
        <v>12184846393</v>
      </c>
      <c r="AE575" s="1178"/>
      <c r="AF575" s="1178"/>
      <c r="AG575" s="1178"/>
      <c r="AH575" s="1178"/>
      <c r="AI575" s="1178"/>
      <c r="AJ575" s="872"/>
    </row>
    <row r="576" spans="1:36" ht="15">
      <c r="A576" s="849"/>
      <c r="B576" s="866" t="s">
        <v>1103</v>
      </c>
      <c r="C576" s="866"/>
      <c r="D576" s="866"/>
      <c r="E576" s="866"/>
      <c r="F576" s="866"/>
      <c r="G576" s="866"/>
      <c r="H576" s="862"/>
      <c r="I576" s="871"/>
      <c r="J576" s="871"/>
      <c r="K576" s="871"/>
      <c r="L576" s="871"/>
      <c r="M576" s="871"/>
      <c r="N576" s="871"/>
      <c r="O576" s="871"/>
      <c r="P576" s="852"/>
      <c r="Q576" s="852"/>
      <c r="R576" s="852"/>
      <c r="S576" s="852"/>
      <c r="T576" s="852"/>
      <c r="U576" s="852"/>
      <c r="V576" s="852"/>
      <c r="W576" s="1178">
        <f>'Tổng hợp'!F129</f>
        <v>1673780380</v>
      </c>
      <c r="X576" s="1178"/>
      <c r="Y576" s="1178"/>
      <c r="Z576" s="1178"/>
      <c r="AA576" s="1178"/>
      <c r="AB576" s="1178"/>
      <c r="AC576" s="852"/>
      <c r="AD576" s="1178">
        <f>'Tổng hợp'!J129</f>
        <v>332968000</v>
      </c>
      <c r="AE576" s="1178"/>
      <c r="AF576" s="1178"/>
      <c r="AG576" s="1178"/>
      <c r="AH576" s="1178"/>
      <c r="AI576" s="1178"/>
      <c r="AJ576" s="870"/>
    </row>
    <row r="577" spans="1:36" ht="15">
      <c r="A577" s="849"/>
      <c r="B577" s="866" t="s">
        <v>701</v>
      </c>
      <c r="C577" s="866"/>
      <c r="D577" s="866"/>
      <c r="E577" s="866"/>
      <c r="F577" s="866"/>
      <c r="G577" s="866"/>
      <c r="H577" s="862"/>
      <c r="I577" s="871"/>
      <c r="J577" s="871"/>
      <c r="K577" s="871"/>
      <c r="L577" s="871"/>
      <c r="M577" s="871"/>
      <c r="N577" s="871"/>
      <c r="O577" s="871"/>
      <c r="P577" s="852"/>
      <c r="Q577" s="852"/>
      <c r="R577" s="852"/>
      <c r="S577" s="852"/>
      <c r="T577" s="852"/>
      <c r="U577" s="852"/>
      <c r="V577" s="852"/>
      <c r="W577" s="1178">
        <f>'Tổng hợp'!F142</f>
        <v>0</v>
      </c>
      <c r="X577" s="1178"/>
      <c r="Y577" s="1178"/>
      <c r="Z577" s="1178"/>
      <c r="AA577" s="1178"/>
      <c r="AB577" s="1178"/>
      <c r="AC577" s="852"/>
      <c r="AD577" s="1178">
        <f>'Tổng hợp'!J142</f>
        <v>0</v>
      </c>
      <c r="AE577" s="1178"/>
      <c r="AF577" s="1178"/>
      <c r="AG577" s="1178"/>
      <c r="AH577" s="1178"/>
      <c r="AI577" s="1178"/>
      <c r="AJ577" s="870"/>
    </row>
    <row r="578" spans="1:36" ht="15">
      <c r="A578" s="849"/>
      <c r="B578" s="1177" t="s">
        <v>1400</v>
      </c>
      <c r="C578" s="1177"/>
      <c r="D578" s="1177"/>
      <c r="E578" s="1177"/>
      <c r="F578" s="1177"/>
      <c r="G578" s="1177"/>
      <c r="H578" s="862"/>
      <c r="I578" s="871"/>
      <c r="J578" s="871"/>
      <c r="K578" s="871"/>
      <c r="L578" s="871"/>
      <c r="M578" s="871"/>
      <c r="N578" s="871"/>
      <c r="O578" s="871"/>
      <c r="P578" s="852"/>
      <c r="Q578" s="852"/>
      <c r="R578" s="852"/>
      <c r="S578" s="852"/>
      <c r="T578" s="852"/>
      <c r="U578" s="852"/>
      <c r="V578" s="852"/>
      <c r="W578" s="1178">
        <f>'Tổng hợp'!F145</f>
        <v>221414896</v>
      </c>
      <c r="X578" s="1178"/>
      <c r="Y578" s="1178"/>
      <c r="Z578" s="1178"/>
      <c r="AA578" s="1178"/>
      <c r="AB578" s="1178"/>
      <c r="AC578" s="852"/>
      <c r="AD578" s="1178">
        <f>'Tổng hợp'!J145</f>
        <v>216786178</v>
      </c>
      <c r="AE578" s="1178"/>
      <c r="AF578" s="1178"/>
      <c r="AG578" s="1178"/>
      <c r="AH578" s="1178"/>
      <c r="AI578" s="1178"/>
      <c r="AJ578" s="870"/>
    </row>
    <row r="579" spans="1:36" ht="15">
      <c r="A579" s="849"/>
      <c r="B579" s="866" t="s">
        <v>1401</v>
      </c>
      <c r="C579" s="866"/>
      <c r="D579" s="873"/>
      <c r="E579" s="873"/>
      <c r="F579" s="873"/>
      <c r="G579" s="873"/>
      <c r="H579" s="862"/>
      <c r="I579" s="871"/>
      <c r="J579" s="871"/>
      <c r="K579" s="871"/>
      <c r="L579" s="871"/>
      <c r="M579" s="871"/>
      <c r="N579" s="871"/>
      <c r="O579" s="871"/>
      <c r="P579" s="852"/>
      <c r="Q579" s="852"/>
      <c r="R579" s="852"/>
      <c r="S579" s="852"/>
      <c r="T579" s="852"/>
      <c r="U579" s="852"/>
      <c r="V579" s="852"/>
      <c r="W579" s="1178">
        <f>'Tổng hợp'!F169</f>
        <v>0</v>
      </c>
      <c r="X579" s="1178"/>
      <c r="Y579" s="1178"/>
      <c r="Z579" s="1178"/>
      <c r="AA579" s="1178"/>
      <c r="AB579" s="1178"/>
      <c r="AC579" s="852"/>
      <c r="AD579" s="1178">
        <f>'Tổng hợp'!J169</f>
        <v>0</v>
      </c>
      <c r="AE579" s="1178"/>
      <c r="AF579" s="1178"/>
      <c r="AG579" s="1178"/>
      <c r="AH579" s="1178"/>
      <c r="AI579" s="1178"/>
      <c r="AJ579" s="870"/>
    </row>
    <row r="580" spans="1:35" ht="15.75" thickBot="1">
      <c r="A580" s="849"/>
      <c r="B580" s="857" t="s">
        <v>113</v>
      </c>
      <c r="C580" s="857"/>
      <c r="D580" s="857"/>
      <c r="E580" s="857"/>
      <c r="F580" s="857"/>
      <c r="G580" s="857"/>
      <c r="H580" s="857"/>
      <c r="I580" s="867"/>
      <c r="J580" s="867"/>
      <c r="K580" s="867"/>
      <c r="L580" s="867"/>
      <c r="M580" s="867"/>
      <c r="N580" s="867"/>
      <c r="O580" s="867"/>
      <c r="P580" s="867"/>
      <c r="Q580" s="867"/>
      <c r="R580" s="867"/>
      <c r="S580" s="867"/>
      <c r="T580" s="867"/>
      <c r="U580" s="867"/>
      <c r="V580" s="867"/>
      <c r="W580" s="1179">
        <f>SUM(W574:AB578)</f>
        <v>15580693869</v>
      </c>
      <c r="X580" s="1179"/>
      <c r="Y580" s="1179"/>
      <c r="Z580" s="1179"/>
      <c r="AA580" s="1179"/>
      <c r="AB580" s="1179"/>
      <c r="AC580" s="874"/>
      <c r="AD580" s="1179">
        <f>SUM(AD574:AI578)</f>
        <v>20731915571</v>
      </c>
      <c r="AE580" s="1179"/>
      <c r="AF580" s="1179"/>
      <c r="AG580" s="1179"/>
      <c r="AH580" s="1179"/>
      <c r="AI580" s="1179"/>
    </row>
    <row r="581" spans="1:35" ht="15.75" thickTop="1">
      <c r="A581" s="849"/>
      <c r="B581" s="866"/>
      <c r="C581" s="866"/>
      <c r="D581" s="866"/>
      <c r="E581" s="866"/>
      <c r="F581" s="866"/>
      <c r="G581" s="866"/>
      <c r="H581" s="866"/>
      <c r="I581" s="852"/>
      <c r="J581" s="852"/>
      <c r="K581" s="852"/>
      <c r="L581" s="852"/>
      <c r="M581" s="852"/>
      <c r="N581" s="852"/>
      <c r="O581" s="852"/>
      <c r="P581" s="852"/>
      <c r="Q581" s="852"/>
      <c r="R581" s="852"/>
      <c r="S581" s="852"/>
      <c r="T581" s="852"/>
      <c r="U581" s="852"/>
      <c r="V581" s="852"/>
      <c r="W581" s="1180"/>
      <c r="X581" s="1180"/>
      <c r="Y581" s="1180"/>
      <c r="Z581" s="1180"/>
      <c r="AA581" s="1180"/>
      <c r="AB581" s="1180"/>
      <c r="AC581" s="852"/>
      <c r="AD581" s="1180"/>
      <c r="AE581" s="1180"/>
      <c r="AF581" s="1180"/>
      <c r="AG581" s="1180"/>
      <c r="AH581" s="852"/>
      <c r="AI581" s="853"/>
    </row>
    <row r="582" spans="1:35" ht="15" customHeight="1">
      <c r="A582" s="849"/>
      <c r="B582" s="1176" t="s">
        <v>1402</v>
      </c>
      <c r="C582" s="1176"/>
      <c r="D582" s="1176"/>
      <c r="E582" s="1176"/>
      <c r="F582" s="1176"/>
      <c r="G582" s="1176"/>
      <c r="H582" s="1176"/>
      <c r="I582" s="1176"/>
      <c r="J582" s="1176"/>
      <c r="K582" s="1176"/>
      <c r="L582" s="1176"/>
      <c r="M582" s="1176"/>
      <c r="N582" s="1176"/>
      <c r="O582" s="1176"/>
      <c r="P582" s="1176"/>
      <c r="Q582" s="1176"/>
      <c r="R582" s="1176"/>
      <c r="S582" s="1176"/>
      <c r="T582" s="1176"/>
      <c r="U582" s="1176"/>
      <c r="V582" s="1176"/>
      <c r="W582" s="1176"/>
      <c r="X582" s="1176"/>
      <c r="Y582" s="1176"/>
      <c r="Z582" s="1176"/>
      <c r="AA582" s="1176"/>
      <c r="AB582" s="1176"/>
      <c r="AC582" s="1176"/>
      <c r="AD582" s="1176"/>
      <c r="AE582" s="1176"/>
      <c r="AF582" s="1176"/>
      <c r="AG582" s="1176"/>
      <c r="AH582" s="1176"/>
      <c r="AI582" s="1176"/>
    </row>
    <row r="583" spans="1:35" ht="15">
      <c r="A583" s="849"/>
      <c r="B583" s="1176"/>
      <c r="C583" s="1176"/>
      <c r="D583" s="1176"/>
      <c r="E583" s="1176"/>
      <c r="F583" s="1176"/>
      <c r="G583" s="1176"/>
      <c r="H583" s="1176"/>
      <c r="I583" s="1176"/>
      <c r="J583" s="1176"/>
      <c r="K583" s="1176"/>
      <c r="L583" s="1176"/>
      <c r="M583" s="1176"/>
      <c r="N583" s="1176"/>
      <c r="O583" s="1176"/>
      <c r="P583" s="1176"/>
      <c r="Q583" s="1176"/>
      <c r="R583" s="1176"/>
      <c r="S583" s="1176"/>
      <c r="T583" s="1176"/>
      <c r="U583" s="1176"/>
      <c r="V583" s="1176"/>
      <c r="W583" s="1176"/>
      <c r="X583" s="1176"/>
      <c r="Y583" s="1176"/>
      <c r="Z583" s="1176"/>
      <c r="AA583" s="1176"/>
      <c r="AB583" s="1176"/>
      <c r="AC583" s="1176"/>
      <c r="AD583" s="1176"/>
      <c r="AE583" s="1176"/>
      <c r="AF583" s="1176"/>
      <c r="AG583" s="1176"/>
      <c r="AH583" s="1176"/>
      <c r="AI583" s="1176"/>
    </row>
    <row r="584" spans="1:35" ht="15">
      <c r="A584" s="849"/>
      <c r="B584" s="1176"/>
      <c r="C584" s="1176"/>
      <c r="D584" s="1176"/>
      <c r="E584" s="1176"/>
      <c r="F584" s="1176"/>
      <c r="G584" s="1176"/>
      <c r="H584" s="1176"/>
      <c r="I584" s="1176"/>
      <c r="J584" s="1176"/>
      <c r="K584" s="1176"/>
      <c r="L584" s="1176"/>
      <c r="M584" s="1176"/>
      <c r="N584" s="1176"/>
      <c r="O584" s="1176"/>
      <c r="P584" s="1176"/>
      <c r="Q584" s="1176"/>
      <c r="R584" s="1176"/>
      <c r="S584" s="1176"/>
      <c r="T584" s="1176"/>
      <c r="U584" s="1176"/>
      <c r="V584" s="1176"/>
      <c r="W584" s="1176"/>
      <c r="X584" s="1176"/>
      <c r="Y584" s="1176"/>
      <c r="Z584" s="1176"/>
      <c r="AA584" s="1176"/>
      <c r="AB584" s="1176"/>
      <c r="AC584" s="1176"/>
      <c r="AD584" s="1176"/>
      <c r="AE584" s="1176"/>
      <c r="AF584" s="1176"/>
      <c r="AG584" s="1176"/>
      <c r="AH584" s="1176"/>
      <c r="AI584" s="1176"/>
    </row>
    <row r="585" spans="1:35" ht="15">
      <c r="A585" s="849"/>
      <c r="B585" s="1176"/>
      <c r="C585" s="1176"/>
      <c r="D585" s="1176"/>
      <c r="E585" s="1176"/>
      <c r="F585" s="1176"/>
      <c r="G585" s="1176"/>
      <c r="H585" s="1176"/>
      <c r="I585" s="1176"/>
      <c r="J585" s="1176"/>
      <c r="K585" s="1176"/>
      <c r="L585" s="1176"/>
      <c r="M585" s="1176"/>
      <c r="N585" s="1176"/>
      <c r="O585" s="1176"/>
      <c r="P585" s="1176"/>
      <c r="Q585" s="1176"/>
      <c r="R585" s="1176"/>
      <c r="S585" s="1176"/>
      <c r="T585" s="1176"/>
      <c r="U585" s="1176"/>
      <c r="V585" s="1176"/>
      <c r="W585" s="1176"/>
      <c r="X585" s="1176"/>
      <c r="Y585" s="1176"/>
      <c r="Z585" s="1176"/>
      <c r="AA585" s="1176"/>
      <c r="AB585" s="1176"/>
      <c r="AC585" s="1176"/>
      <c r="AD585" s="1176"/>
      <c r="AE585" s="1176"/>
      <c r="AF585" s="1176"/>
      <c r="AG585" s="1176"/>
      <c r="AH585" s="1176"/>
      <c r="AI585" s="1176"/>
    </row>
    <row r="586" spans="1:35" ht="27.75" customHeight="1">
      <c r="A586" s="849"/>
      <c r="B586" s="1176"/>
      <c r="C586" s="1176"/>
      <c r="D586" s="1176"/>
      <c r="E586" s="1176"/>
      <c r="F586" s="1176"/>
      <c r="G586" s="1176"/>
      <c r="H586" s="1176"/>
      <c r="I586" s="1176"/>
      <c r="J586" s="1176"/>
      <c r="K586" s="1176"/>
      <c r="L586" s="1176"/>
      <c r="M586" s="1176"/>
      <c r="N586" s="1176"/>
      <c r="O586" s="1176"/>
      <c r="P586" s="1176"/>
      <c r="Q586" s="1176"/>
      <c r="R586" s="1176"/>
      <c r="S586" s="1176"/>
      <c r="T586" s="1176"/>
      <c r="U586" s="1176"/>
      <c r="V586" s="1176"/>
      <c r="W586" s="1176"/>
      <c r="X586" s="1176"/>
      <c r="Y586" s="1176"/>
      <c r="Z586" s="1176"/>
      <c r="AA586" s="1176"/>
      <c r="AB586" s="1176"/>
      <c r="AC586" s="1176"/>
      <c r="AD586" s="1176"/>
      <c r="AE586" s="1176"/>
      <c r="AF586" s="1176"/>
      <c r="AG586" s="1176"/>
      <c r="AH586" s="1176"/>
      <c r="AI586" s="1176"/>
    </row>
    <row r="587" spans="1:35" ht="16.5" customHeight="1">
      <c r="A587" s="849"/>
      <c r="B587" s="875"/>
      <c r="C587" s="875"/>
      <c r="D587" s="875"/>
      <c r="E587" s="875"/>
      <c r="F587" s="875"/>
      <c r="G587" s="875"/>
      <c r="H587" s="875"/>
      <c r="I587" s="875"/>
      <c r="J587" s="875"/>
      <c r="K587" s="875"/>
      <c r="L587" s="875"/>
      <c r="M587" s="875"/>
      <c r="N587" s="875"/>
      <c r="O587" s="875"/>
      <c r="P587" s="875"/>
      <c r="Q587" s="875"/>
      <c r="R587" s="875"/>
      <c r="S587" s="875"/>
      <c r="T587" s="875"/>
      <c r="U587" s="875"/>
      <c r="V587" s="875"/>
      <c r="W587" s="875"/>
      <c r="X587" s="875"/>
      <c r="Y587" s="875"/>
      <c r="Z587" s="875"/>
      <c r="AA587" s="875"/>
      <c r="AB587" s="875"/>
      <c r="AC587" s="875"/>
      <c r="AD587" s="875"/>
      <c r="AE587" s="875"/>
      <c r="AF587" s="875"/>
      <c r="AG587" s="875"/>
      <c r="AH587" s="852"/>
      <c r="AI587" s="853"/>
    </row>
    <row r="588" spans="1:35" ht="16.5" customHeight="1">
      <c r="A588" s="849"/>
      <c r="B588" s="875"/>
      <c r="C588" s="875"/>
      <c r="D588" s="875"/>
      <c r="E588" s="875"/>
      <c r="F588" s="875"/>
      <c r="G588" s="875"/>
      <c r="H588" s="875"/>
      <c r="I588" s="875"/>
      <c r="J588" s="875"/>
      <c r="K588" s="875"/>
      <c r="L588" s="875"/>
      <c r="M588" s="875"/>
      <c r="N588" s="875"/>
      <c r="O588" s="875"/>
      <c r="P588" s="875"/>
      <c r="Q588" s="875"/>
      <c r="R588" s="875"/>
      <c r="S588" s="875"/>
      <c r="T588" s="875"/>
      <c r="U588" s="875"/>
      <c r="V588" s="875"/>
      <c r="W588" s="875"/>
      <c r="X588" s="875"/>
      <c r="Y588" s="875"/>
      <c r="Z588" s="875"/>
      <c r="AA588" s="875"/>
      <c r="AB588" s="875"/>
      <c r="AC588" s="875"/>
      <c r="AD588" s="875"/>
      <c r="AE588" s="875"/>
      <c r="AF588" s="875"/>
      <c r="AG588" s="875"/>
      <c r="AH588" s="852"/>
      <c r="AI588" s="853"/>
    </row>
    <row r="589" spans="1:35" ht="16.5" customHeight="1">
      <c r="A589" s="849"/>
      <c r="B589" s="875"/>
      <c r="C589" s="875"/>
      <c r="D589" s="875"/>
      <c r="E589" s="875"/>
      <c r="F589" s="875"/>
      <c r="G589" s="875"/>
      <c r="H589" s="875"/>
      <c r="I589" s="875"/>
      <c r="J589" s="875"/>
      <c r="K589" s="875"/>
      <c r="L589" s="875"/>
      <c r="M589" s="875"/>
      <c r="N589" s="875"/>
      <c r="O589" s="875"/>
      <c r="P589" s="875"/>
      <c r="Q589" s="875"/>
      <c r="R589" s="875"/>
      <c r="S589" s="875"/>
      <c r="T589" s="875"/>
      <c r="U589" s="875"/>
      <c r="V589" s="875"/>
      <c r="W589" s="875"/>
      <c r="X589" s="875"/>
      <c r="Y589" s="875"/>
      <c r="Z589" s="875"/>
      <c r="AA589" s="875"/>
      <c r="AB589" s="875"/>
      <c r="AC589" s="875"/>
      <c r="AD589" s="875"/>
      <c r="AE589" s="875"/>
      <c r="AF589" s="875"/>
      <c r="AG589" s="875"/>
      <c r="AH589" s="852"/>
      <c r="AI589" s="853"/>
    </row>
    <row r="590" spans="1:35" ht="16.5" customHeight="1">
      <c r="A590" s="849"/>
      <c r="B590" s="875"/>
      <c r="C590" s="875"/>
      <c r="D590" s="875"/>
      <c r="E590" s="875"/>
      <c r="F590" s="875"/>
      <c r="G590" s="875"/>
      <c r="H590" s="875"/>
      <c r="I590" s="875"/>
      <c r="J590" s="875"/>
      <c r="K590" s="875"/>
      <c r="L590" s="875"/>
      <c r="M590" s="875"/>
      <c r="N590" s="875"/>
      <c r="O590" s="875"/>
      <c r="P590" s="875"/>
      <c r="Q590" s="875"/>
      <c r="R590" s="875"/>
      <c r="S590" s="875"/>
      <c r="T590" s="875"/>
      <c r="U590" s="875"/>
      <c r="V590" s="875"/>
      <c r="W590" s="875"/>
      <c r="X590" s="875"/>
      <c r="Y590" s="875"/>
      <c r="Z590" s="875"/>
      <c r="AA590" s="875"/>
      <c r="AB590" s="875"/>
      <c r="AC590" s="875"/>
      <c r="AD590" s="875"/>
      <c r="AE590" s="875"/>
      <c r="AF590" s="875"/>
      <c r="AG590" s="875"/>
      <c r="AH590" s="852"/>
      <c r="AI590" s="853"/>
    </row>
    <row r="591" spans="1:35" ht="15">
      <c r="A591" s="50"/>
      <c r="B591" s="50"/>
      <c r="C591" s="582"/>
      <c r="D591" s="582"/>
      <c r="E591" s="582"/>
      <c r="F591" s="582"/>
      <c r="G591" s="582"/>
      <c r="H591" s="582"/>
      <c r="I591" s="582"/>
      <c r="J591" s="582"/>
      <c r="K591" s="582"/>
      <c r="L591" s="582"/>
      <c r="M591" s="582"/>
      <c r="N591" s="582"/>
      <c r="O591" s="582"/>
      <c r="P591" s="582"/>
      <c r="Q591" s="582"/>
      <c r="R591" s="582"/>
      <c r="S591" s="582"/>
      <c r="T591" s="582"/>
      <c r="U591" s="582"/>
      <c r="V591" s="582"/>
      <c r="W591" s="583"/>
      <c r="X591" s="583"/>
      <c r="Y591" s="583"/>
      <c r="Z591" s="583"/>
      <c r="AA591" s="583"/>
      <c r="AB591" s="583"/>
      <c r="AC591" s="582"/>
      <c r="AD591" s="583"/>
      <c r="AE591" s="583"/>
      <c r="AF591" s="583"/>
      <c r="AG591" s="583"/>
      <c r="AH591" s="583"/>
      <c r="AI591" s="583"/>
    </row>
    <row r="592" spans="1:35" ht="31.5" customHeight="1">
      <c r="A592" s="1217" t="s">
        <v>1290</v>
      </c>
      <c r="B592" s="1217"/>
      <c r="C592" s="1409" t="s">
        <v>1385</v>
      </c>
      <c r="D592" s="1409"/>
      <c r="E592" s="1409"/>
      <c r="F592" s="1409"/>
      <c r="G592" s="1409"/>
      <c r="H592" s="1409"/>
      <c r="I592" s="1409"/>
      <c r="J592" s="1409"/>
      <c r="K592" s="1409"/>
      <c r="L592" s="1409"/>
      <c r="M592" s="1409"/>
      <c r="N592" s="1409"/>
      <c r="O592" s="1409"/>
      <c r="P592" s="1409"/>
      <c r="Q592" s="1409"/>
      <c r="R592" s="1409"/>
      <c r="S592" s="1409"/>
      <c r="T592" s="1409"/>
      <c r="U592" s="1409"/>
      <c r="V592" s="1409"/>
      <c r="W592" s="1409"/>
      <c r="X592" s="1409"/>
      <c r="Y592" s="1409"/>
      <c r="Z592" s="1409"/>
      <c r="AA592" s="1409"/>
      <c r="AB592" s="1409"/>
      <c r="AC592" s="1409"/>
      <c r="AD592" s="1409"/>
      <c r="AE592" s="1409"/>
      <c r="AF592" s="1409"/>
      <c r="AG592" s="1409"/>
      <c r="AH592" s="1409"/>
      <c r="AI592" s="1409"/>
    </row>
    <row r="593" spans="1:35" ht="11.25" customHeight="1">
      <c r="A593" s="625"/>
      <c r="B593" s="625"/>
      <c r="C593" s="142"/>
      <c r="D593" s="582"/>
      <c r="E593" s="582"/>
      <c r="F593" s="582"/>
      <c r="G593" s="582"/>
      <c r="H593" s="582"/>
      <c r="I593" s="582"/>
      <c r="J593" s="582"/>
      <c r="K593" s="582"/>
      <c r="L593" s="582"/>
      <c r="M593" s="582"/>
      <c r="N593" s="582"/>
      <c r="O593" s="582"/>
      <c r="P593" s="582"/>
      <c r="Q593" s="582"/>
      <c r="R593" s="582"/>
      <c r="S593" s="582"/>
      <c r="T593" s="582"/>
      <c r="U593" s="582"/>
      <c r="V593" s="582"/>
      <c r="W593" s="583"/>
      <c r="X593" s="583"/>
      <c r="Y593" s="583"/>
      <c r="Z593" s="583"/>
      <c r="AA593" s="583"/>
      <c r="AB593" s="583"/>
      <c r="AC593" s="582"/>
      <c r="AD593" s="583"/>
      <c r="AE593" s="583"/>
      <c r="AF593" s="583"/>
      <c r="AG593" s="583"/>
      <c r="AH593" s="583"/>
      <c r="AI593" s="583"/>
    </row>
    <row r="594" spans="1:35" ht="15">
      <c r="A594" s="1217" t="s">
        <v>1291</v>
      </c>
      <c r="B594" s="1217"/>
      <c r="C594" s="50" t="s">
        <v>1292</v>
      </c>
      <c r="D594" s="582"/>
      <c r="E594" s="582"/>
      <c r="F594" s="582"/>
      <c r="G594" s="582"/>
      <c r="H594" s="582"/>
      <c r="I594" s="582"/>
      <c r="J594" s="582"/>
      <c r="K594" s="582"/>
      <c r="L594" s="582"/>
      <c r="M594" s="582"/>
      <c r="N594" s="582"/>
      <c r="O594" s="582"/>
      <c r="P594" s="582"/>
      <c r="Q594" s="582"/>
      <c r="R594" s="582"/>
      <c r="S594" s="582"/>
      <c r="T594" s="582"/>
      <c r="U594" s="582"/>
      <c r="V594" s="582"/>
      <c r="W594" s="583"/>
      <c r="X594" s="583"/>
      <c r="Y594" s="583"/>
      <c r="Z594" s="583"/>
      <c r="AA594" s="583"/>
      <c r="AB594" s="583"/>
      <c r="AC594" s="582"/>
      <c r="AD594" s="583"/>
      <c r="AE594" s="583"/>
      <c r="AF594" s="583"/>
      <c r="AG594" s="583"/>
      <c r="AH594" s="583"/>
      <c r="AI594" s="583"/>
    </row>
    <row r="595" spans="1:39" ht="15">
      <c r="A595" s="775" t="s">
        <v>136</v>
      </c>
      <c r="B595" s="50"/>
      <c r="C595" s="142" t="s">
        <v>929</v>
      </c>
      <c r="D595" s="582"/>
      <c r="E595" s="582"/>
      <c r="F595" s="582"/>
      <c r="G595" s="582"/>
      <c r="H595" s="582"/>
      <c r="I595" s="582"/>
      <c r="J595" s="582"/>
      <c r="K595" s="582"/>
      <c r="L595" s="582"/>
      <c r="M595" s="582"/>
      <c r="N595" s="582"/>
      <c r="O595" s="582"/>
      <c r="P595" s="582"/>
      <c r="Q595" s="582"/>
      <c r="R595" s="582"/>
      <c r="S595" s="582"/>
      <c r="T595" s="582"/>
      <c r="U595" s="582"/>
      <c r="V595" s="582"/>
      <c r="W595" s="582"/>
      <c r="X595" s="582"/>
      <c r="Y595" s="582"/>
      <c r="Z595" s="582"/>
      <c r="AA595" s="582"/>
      <c r="AB595" s="582"/>
      <c r="AC595" s="582"/>
      <c r="AD595" s="582"/>
      <c r="AE595" s="582"/>
      <c r="AF595" s="582"/>
      <c r="AG595" s="582"/>
      <c r="AH595" s="582"/>
      <c r="AI595" s="582"/>
      <c r="AM595" s="462" t="s">
        <v>896</v>
      </c>
    </row>
    <row r="596" spans="1:39" ht="15" hidden="1">
      <c r="A596" s="774"/>
      <c r="B596" s="50"/>
      <c r="C596" s="582" t="s">
        <v>1275</v>
      </c>
      <c r="D596" s="582"/>
      <c r="E596" s="582"/>
      <c r="F596" s="582"/>
      <c r="G596" s="582"/>
      <c r="H596" s="582"/>
      <c r="I596" s="582"/>
      <c r="J596" s="582"/>
      <c r="K596" s="582"/>
      <c r="L596" s="582"/>
      <c r="M596" s="582"/>
      <c r="N596" s="582"/>
      <c r="O596" s="582"/>
      <c r="P596" s="582"/>
      <c r="Q596" s="582"/>
      <c r="R596" s="582"/>
      <c r="S596" s="582"/>
      <c r="T596" s="582"/>
      <c r="U596" s="582"/>
      <c r="V596" s="582"/>
      <c r="W596" s="582"/>
      <c r="X596" s="582"/>
      <c r="Y596" s="582"/>
      <c r="Z596" s="582"/>
      <c r="AA596" s="582"/>
      <c r="AB596" s="582"/>
      <c r="AC596" s="582"/>
      <c r="AD596" s="582"/>
      <c r="AE596" s="582"/>
      <c r="AF596" s="582"/>
      <c r="AG596" s="582"/>
      <c r="AH596" s="582"/>
      <c r="AI596" s="582"/>
      <c r="AM596" s="462"/>
    </row>
    <row r="597" spans="1:39" ht="15" hidden="1">
      <c r="A597" s="774"/>
      <c r="B597" s="50"/>
      <c r="C597" s="142"/>
      <c r="D597" s="582"/>
      <c r="E597" s="582"/>
      <c r="F597" s="582"/>
      <c r="G597" s="582"/>
      <c r="H597" s="582"/>
      <c r="I597" s="582"/>
      <c r="J597" s="582"/>
      <c r="K597" s="582"/>
      <c r="L597" s="582"/>
      <c r="M597" s="582"/>
      <c r="N597" s="582"/>
      <c r="O597" s="582"/>
      <c r="P597" s="582"/>
      <c r="Q597" s="582"/>
      <c r="R597" s="582"/>
      <c r="S597" s="582"/>
      <c r="T597" s="582"/>
      <c r="U597" s="582"/>
      <c r="V597" s="582"/>
      <c r="W597" s="1381">
        <v>41090</v>
      </c>
      <c r="X597" s="1382"/>
      <c r="Y597" s="1382"/>
      <c r="Z597" s="1382"/>
      <c r="AA597" s="1382"/>
      <c r="AB597" s="1382"/>
      <c r="AC597" s="582"/>
      <c r="AD597" s="1381">
        <v>40909</v>
      </c>
      <c r="AE597" s="1382"/>
      <c r="AF597" s="1382"/>
      <c r="AG597" s="1382"/>
      <c r="AH597" s="1382"/>
      <c r="AI597" s="1382"/>
      <c r="AM597" s="462"/>
    </row>
    <row r="598" spans="1:39" ht="15" hidden="1">
      <c r="A598" s="774"/>
      <c r="B598" s="50"/>
      <c r="C598" s="14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t="s">
        <v>1268</v>
      </c>
      <c r="AC598" s="582"/>
      <c r="AD598" s="582"/>
      <c r="AE598" s="582"/>
      <c r="AF598" s="582"/>
      <c r="AG598" s="582"/>
      <c r="AH598" s="224" t="s">
        <v>1268</v>
      </c>
      <c r="AI598" s="464"/>
      <c r="AM598" s="462"/>
    </row>
    <row r="599" spans="1:39" ht="15" hidden="1">
      <c r="A599" s="774"/>
      <c r="B599" s="50"/>
      <c r="C599" s="142" t="s">
        <v>1276</v>
      </c>
      <c r="D599" s="582"/>
      <c r="E599" s="582"/>
      <c r="F599" s="582"/>
      <c r="G599" s="582"/>
      <c r="H599" s="582"/>
      <c r="I599" s="582"/>
      <c r="J599" s="582"/>
      <c r="K599" s="582"/>
      <c r="L599" s="582"/>
      <c r="M599" s="582"/>
      <c r="N599" s="582"/>
      <c r="O599" s="582"/>
      <c r="P599" s="582"/>
      <c r="Q599" s="582"/>
      <c r="R599" s="582"/>
      <c r="S599" s="582"/>
      <c r="T599" s="582"/>
      <c r="U599" s="582"/>
      <c r="V599" s="582"/>
      <c r="W599" s="1239"/>
      <c r="X599" s="1239"/>
      <c r="Y599" s="1239"/>
      <c r="Z599" s="1239"/>
      <c r="AA599" s="1239"/>
      <c r="AB599" s="1239"/>
      <c r="AC599" s="582"/>
      <c r="AD599" s="582"/>
      <c r="AE599" s="1239"/>
      <c r="AF599" s="1239"/>
      <c r="AG599" s="1239"/>
      <c r="AH599" s="1239"/>
      <c r="AI599" s="1239"/>
      <c r="AM599" s="462"/>
    </row>
    <row r="600" spans="1:35" ht="15" hidden="1">
      <c r="A600" s="50"/>
      <c r="B600" s="50"/>
      <c r="C600" s="582"/>
      <c r="D600" s="582"/>
      <c r="E600" s="582"/>
      <c r="F600" s="582"/>
      <c r="G600" s="582"/>
      <c r="H600" s="582"/>
      <c r="I600" s="582"/>
      <c r="J600" s="582"/>
      <c r="K600" s="582"/>
      <c r="L600" s="582"/>
      <c r="M600" s="582"/>
      <c r="N600" s="582"/>
      <c r="O600" s="582"/>
      <c r="P600" s="582"/>
      <c r="Q600" s="582"/>
      <c r="R600" s="582"/>
      <c r="S600" s="582"/>
      <c r="T600" s="582"/>
      <c r="U600" s="582"/>
      <c r="V600" s="582"/>
      <c r="W600" s="1394"/>
      <c r="X600" s="1394"/>
      <c r="Y600" s="1394"/>
      <c r="Z600" s="1394"/>
      <c r="AA600" s="1394"/>
      <c r="AB600" s="1394"/>
      <c r="AC600" s="582"/>
      <c r="AD600" s="1391"/>
      <c r="AE600" s="1391"/>
      <c r="AF600" s="1391"/>
      <c r="AG600" s="1391"/>
      <c r="AH600" s="1391"/>
      <c r="AI600" s="1391"/>
    </row>
    <row r="601" spans="1:35" ht="15" hidden="1">
      <c r="A601" s="50"/>
      <c r="B601" s="50"/>
      <c r="C601" s="582"/>
      <c r="D601" s="582"/>
      <c r="E601" s="582"/>
      <c r="F601" s="582"/>
      <c r="G601" s="582"/>
      <c r="H601" s="582"/>
      <c r="I601" s="582"/>
      <c r="J601" s="582"/>
      <c r="K601" s="582"/>
      <c r="L601" s="582"/>
      <c r="M601" s="582"/>
      <c r="N601" s="582"/>
      <c r="O601" s="582"/>
      <c r="P601" s="582"/>
      <c r="Q601" s="582"/>
      <c r="R601" s="582"/>
      <c r="S601" s="582"/>
      <c r="T601" s="582"/>
      <c r="U601" s="582"/>
      <c r="V601" s="582"/>
      <c r="W601" s="1391"/>
      <c r="X601" s="1391"/>
      <c r="Y601" s="1391"/>
      <c r="Z601" s="1391"/>
      <c r="AA601" s="1391"/>
      <c r="AB601" s="1391"/>
      <c r="AC601" s="582"/>
      <c r="AD601" s="1391"/>
      <c r="AE601" s="1391"/>
      <c r="AF601" s="1391"/>
      <c r="AG601" s="1391"/>
      <c r="AH601" s="1391"/>
      <c r="AI601" s="1391"/>
    </row>
    <row r="602" spans="1:35" ht="15" hidden="1">
      <c r="A602" s="50"/>
      <c r="B602" s="50"/>
      <c r="C602" s="582"/>
      <c r="D602" s="582"/>
      <c r="E602" s="582"/>
      <c r="F602" s="582"/>
      <c r="G602" s="582"/>
      <c r="H602" s="582"/>
      <c r="I602" s="582"/>
      <c r="J602" s="582"/>
      <c r="K602" s="582"/>
      <c r="L602" s="582"/>
      <c r="M602" s="582"/>
      <c r="N602" s="582"/>
      <c r="O602" s="582"/>
      <c r="P602" s="582"/>
      <c r="Q602" s="582"/>
      <c r="R602" s="582"/>
      <c r="S602" s="582"/>
      <c r="T602" s="582"/>
      <c r="U602" s="582"/>
      <c r="V602" s="582"/>
      <c r="W602" s="1391"/>
      <c r="X602" s="1391"/>
      <c r="Y602" s="1391"/>
      <c r="Z602" s="1391"/>
      <c r="AA602" s="1391"/>
      <c r="AB602" s="1391"/>
      <c r="AC602" s="582"/>
      <c r="AD602" s="1391"/>
      <c r="AE602" s="1391"/>
      <c r="AF602" s="1391"/>
      <c r="AG602" s="1391"/>
      <c r="AH602" s="1391"/>
      <c r="AI602" s="1391"/>
    </row>
    <row r="603" spans="1:35" ht="15" hidden="1">
      <c r="A603" s="50"/>
      <c r="B603" s="50"/>
      <c r="C603" s="582"/>
      <c r="D603" s="582"/>
      <c r="E603" s="582"/>
      <c r="F603" s="582"/>
      <c r="G603" s="582"/>
      <c r="H603" s="582"/>
      <c r="I603" s="582"/>
      <c r="J603" s="582"/>
      <c r="K603" s="582"/>
      <c r="L603" s="582"/>
      <c r="M603" s="582"/>
      <c r="N603" s="582"/>
      <c r="O603" s="582"/>
      <c r="P603" s="582"/>
      <c r="Q603" s="582"/>
      <c r="R603" s="582"/>
      <c r="S603" s="582"/>
      <c r="T603" s="582"/>
      <c r="U603" s="582"/>
      <c r="V603" s="582"/>
      <c r="W603" s="1393">
        <v>0</v>
      </c>
      <c r="X603" s="1393"/>
      <c r="Y603" s="1393"/>
      <c r="Z603" s="1393"/>
      <c r="AA603" s="1393"/>
      <c r="AB603" s="1393"/>
      <c r="AC603" s="582"/>
      <c r="AD603" s="1391"/>
      <c r="AE603" s="1391"/>
      <c r="AF603" s="1391"/>
      <c r="AG603" s="1391"/>
      <c r="AH603" s="1391"/>
      <c r="AI603" s="1391"/>
    </row>
    <row r="604" spans="1:35" ht="15.75" hidden="1" thickBot="1">
      <c r="A604" s="50"/>
      <c r="B604" s="50"/>
      <c r="C604" s="142" t="s">
        <v>1269</v>
      </c>
      <c r="D604" s="582"/>
      <c r="E604" s="582"/>
      <c r="F604" s="582"/>
      <c r="G604" s="582"/>
      <c r="H604" s="582"/>
      <c r="I604" s="582"/>
      <c r="J604" s="582"/>
      <c r="K604" s="582"/>
      <c r="L604" s="582"/>
      <c r="M604" s="582"/>
      <c r="N604" s="582"/>
      <c r="O604" s="582"/>
      <c r="P604" s="582"/>
      <c r="Q604" s="582"/>
      <c r="R604" s="582"/>
      <c r="S604" s="582"/>
      <c r="T604" s="582"/>
      <c r="U604" s="582"/>
      <c r="V604" s="582"/>
      <c r="W604" s="1390">
        <f>SUBTOTAL(9,W600:AB603)</f>
        <v>0</v>
      </c>
      <c r="X604" s="1390"/>
      <c r="Y604" s="1390"/>
      <c r="Z604" s="1390"/>
      <c r="AA604" s="1390"/>
      <c r="AB604" s="1390"/>
      <c r="AC604" s="582"/>
      <c r="AD604" s="1390">
        <f>SUBTOTAL(9,AD600:AI603)</f>
        <v>0</v>
      </c>
      <c r="AE604" s="1390"/>
      <c r="AF604" s="1390"/>
      <c r="AG604" s="1390"/>
      <c r="AH604" s="1390"/>
      <c r="AI604" s="1390"/>
    </row>
    <row r="605" spans="1:35" ht="15.75" hidden="1" thickTop="1">
      <c r="A605" s="50"/>
      <c r="B605" s="50"/>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row>
    <row r="606" spans="1:35" ht="15" hidden="1">
      <c r="A606" s="50"/>
      <c r="B606" s="50"/>
      <c r="C606" s="142" t="s">
        <v>1277</v>
      </c>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row>
    <row r="607" spans="1:35" ht="15" hidden="1">
      <c r="A607" s="50"/>
      <c r="B607" s="50"/>
      <c r="C607" s="582"/>
      <c r="D607" s="582"/>
      <c r="E607" s="582"/>
      <c r="F607" s="582"/>
      <c r="G607" s="582"/>
      <c r="H607" s="582"/>
      <c r="I607" s="582"/>
      <c r="J607" s="582"/>
      <c r="K607" s="582"/>
      <c r="L607" s="582"/>
      <c r="M607" s="582"/>
      <c r="N607" s="582"/>
      <c r="O607" s="582"/>
      <c r="P607" s="582"/>
      <c r="Q607" s="582"/>
      <c r="R607" s="582"/>
      <c r="S607" s="582"/>
      <c r="T607" s="582"/>
      <c r="U607" s="582"/>
      <c r="V607" s="582"/>
      <c r="W607" s="1393">
        <v>0</v>
      </c>
      <c r="X607" s="1393"/>
      <c r="Y607" s="1393"/>
      <c r="Z607" s="1393"/>
      <c r="AA607" s="1393"/>
      <c r="AB607" s="1393"/>
      <c r="AC607" s="582"/>
      <c r="AD607" s="1391">
        <v>3138808660</v>
      </c>
      <c r="AE607" s="1391"/>
      <c r="AF607" s="1391"/>
      <c r="AG607" s="1391"/>
      <c r="AH607" s="1391"/>
      <c r="AI607" s="1391"/>
    </row>
    <row r="608" spans="1:35" ht="15" hidden="1">
      <c r="A608" s="50"/>
      <c r="B608" s="50"/>
      <c r="C608" s="582"/>
      <c r="D608" s="582"/>
      <c r="E608" s="582"/>
      <c r="F608" s="582"/>
      <c r="G608" s="582"/>
      <c r="H608" s="582"/>
      <c r="I608" s="582"/>
      <c r="J608" s="582"/>
      <c r="K608" s="582"/>
      <c r="L608" s="582"/>
      <c r="M608" s="582"/>
      <c r="N608" s="582"/>
      <c r="O608" s="582"/>
      <c r="P608" s="582"/>
      <c r="Q608" s="582"/>
      <c r="R608" s="582"/>
      <c r="S608" s="582"/>
      <c r="T608" s="582"/>
      <c r="U608" s="582"/>
      <c r="V608" s="582"/>
      <c r="W608" s="1391">
        <v>542659500</v>
      </c>
      <c r="X608" s="1391"/>
      <c r="Y608" s="1391"/>
      <c r="Z608" s="1391"/>
      <c r="AA608" s="1391"/>
      <c r="AB608" s="1391"/>
      <c r="AC608" s="582"/>
      <c r="AD608" s="1391">
        <v>472965500</v>
      </c>
      <c r="AE608" s="1391"/>
      <c r="AF608" s="1391"/>
      <c r="AG608" s="1391"/>
      <c r="AH608" s="1391"/>
      <c r="AI608" s="1391"/>
    </row>
    <row r="609" spans="1:35" ht="15" hidden="1">
      <c r="A609" s="50"/>
      <c r="B609" s="50"/>
      <c r="C609" s="582"/>
      <c r="D609" s="582"/>
      <c r="E609" s="582"/>
      <c r="F609" s="582"/>
      <c r="G609" s="582"/>
      <c r="H609" s="582"/>
      <c r="I609" s="582"/>
      <c r="J609" s="582"/>
      <c r="K609" s="582"/>
      <c r="L609" s="582"/>
      <c r="M609" s="582"/>
      <c r="N609" s="582"/>
      <c r="O609" s="582"/>
      <c r="P609" s="582"/>
      <c r="Q609" s="582"/>
      <c r="R609" s="582"/>
      <c r="S609" s="582"/>
      <c r="T609" s="582"/>
      <c r="U609" s="582"/>
      <c r="V609" s="582"/>
      <c r="W609" s="1391">
        <v>122682367</v>
      </c>
      <c r="X609" s="1391"/>
      <c r="Y609" s="1391"/>
      <c r="Z609" s="1391"/>
      <c r="AA609" s="1391"/>
      <c r="AB609" s="1391"/>
      <c r="AC609" s="582"/>
      <c r="AD609" s="1391">
        <v>178482367</v>
      </c>
      <c r="AE609" s="1391"/>
      <c r="AF609" s="1391"/>
      <c r="AG609" s="1391"/>
      <c r="AH609" s="1391"/>
      <c r="AI609" s="1391"/>
    </row>
    <row r="610" spans="1:35" ht="15" hidden="1">
      <c r="A610" s="50"/>
      <c r="B610" s="50"/>
      <c r="C610" s="582"/>
      <c r="D610" s="582"/>
      <c r="E610" s="582"/>
      <c r="F610" s="582"/>
      <c r="G610" s="582"/>
      <c r="H610" s="582"/>
      <c r="I610" s="582"/>
      <c r="J610" s="582"/>
      <c r="K610" s="582"/>
      <c r="L610" s="582"/>
      <c r="M610" s="582"/>
      <c r="N610" s="582"/>
      <c r="O610" s="582"/>
      <c r="P610" s="582"/>
      <c r="Q610" s="582"/>
      <c r="R610" s="582"/>
      <c r="S610" s="582"/>
      <c r="T610" s="582"/>
      <c r="U610" s="582"/>
      <c r="V610" s="582"/>
      <c r="W610" s="1391">
        <v>484698907</v>
      </c>
      <c r="X610" s="1391"/>
      <c r="Y610" s="1391"/>
      <c r="Z610" s="1391"/>
      <c r="AA610" s="1391"/>
      <c r="AB610" s="1391"/>
      <c r="AC610" s="582"/>
      <c r="AD610" s="1391">
        <v>436291857</v>
      </c>
      <c r="AE610" s="1391"/>
      <c r="AF610" s="1391"/>
      <c r="AG610" s="1391"/>
      <c r="AH610" s="1391"/>
      <c r="AI610" s="1391"/>
    </row>
    <row r="611" spans="1:35" ht="15.75" hidden="1" thickBot="1">
      <c r="A611" s="50"/>
      <c r="B611" s="50"/>
      <c r="C611" s="142" t="s">
        <v>1269</v>
      </c>
      <c r="D611" s="582"/>
      <c r="E611" s="582"/>
      <c r="F611" s="582"/>
      <c r="G611" s="582"/>
      <c r="H611" s="582"/>
      <c r="I611" s="582"/>
      <c r="J611" s="582"/>
      <c r="K611" s="582"/>
      <c r="L611" s="582"/>
      <c r="M611" s="582"/>
      <c r="N611" s="582"/>
      <c r="O611" s="582"/>
      <c r="P611" s="582"/>
      <c r="Q611" s="582"/>
      <c r="R611" s="582"/>
      <c r="S611" s="582"/>
      <c r="T611" s="582"/>
      <c r="U611" s="582"/>
      <c r="V611" s="582"/>
      <c r="W611" s="1390">
        <f>SUBTOTAL(9,W607:AB610)</f>
        <v>1150040774</v>
      </c>
      <c r="X611" s="1390"/>
      <c r="Y611" s="1390"/>
      <c r="Z611" s="1390"/>
      <c r="AA611" s="1390"/>
      <c r="AB611" s="1390"/>
      <c r="AC611" s="582"/>
      <c r="AD611" s="1390">
        <f>SUBTOTAL(9,AD607:AI610)</f>
        <v>4226548384</v>
      </c>
      <c r="AE611" s="1390"/>
      <c r="AF611" s="1390"/>
      <c r="AG611" s="1390"/>
      <c r="AH611" s="1390"/>
      <c r="AI611" s="1390"/>
    </row>
    <row r="612" spans="1:35" ht="15.75" hidden="1" thickTop="1">
      <c r="A612" s="50"/>
      <c r="B612" s="50"/>
      <c r="C612" s="582"/>
      <c r="D612" s="582"/>
      <c r="E612" s="582"/>
      <c r="F612" s="582"/>
      <c r="G612" s="582"/>
      <c r="H612" s="582"/>
      <c r="I612" s="582"/>
      <c r="J612" s="582"/>
      <c r="K612" s="582"/>
      <c r="L612" s="582"/>
      <c r="M612" s="582"/>
      <c r="N612" s="582"/>
      <c r="O612" s="582"/>
      <c r="P612" s="582"/>
      <c r="Q612" s="582"/>
      <c r="R612" s="582"/>
      <c r="S612" s="582"/>
      <c r="T612" s="582"/>
      <c r="U612" s="582"/>
      <c r="V612" s="582"/>
      <c r="W612" s="773"/>
      <c r="X612" s="773"/>
      <c r="Y612" s="773"/>
      <c r="Z612" s="773"/>
      <c r="AA612" s="773"/>
      <c r="AB612" s="773"/>
      <c r="AC612" s="582"/>
      <c r="AD612" s="773"/>
      <c r="AE612" s="773"/>
      <c r="AF612" s="773"/>
      <c r="AG612" s="773"/>
      <c r="AH612" s="773"/>
      <c r="AI612" s="773"/>
    </row>
    <row r="613" spans="1:35" ht="15">
      <c r="A613" s="50"/>
      <c r="B613" s="50"/>
      <c r="C613" s="797" t="s">
        <v>1334</v>
      </c>
      <c r="D613" s="582"/>
      <c r="E613" s="582"/>
      <c r="F613" s="582"/>
      <c r="G613" s="582"/>
      <c r="H613" s="582"/>
      <c r="I613" s="582"/>
      <c r="J613" s="582"/>
      <c r="K613" s="582"/>
      <c r="L613" s="582"/>
      <c r="M613" s="582"/>
      <c r="N613" s="582"/>
      <c r="O613" s="582"/>
      <c r="P613" s="582"/>
      <c r="Q613" s="582"/>
      <c r="R613" s="582"/>
      <c r="S613" s="582"/>
      <c r="T613" s="582"/>
      <c r="U613" s="582"/>
      <c r="V613" s="582"/>
      <c r="W613" s="1397" t="str">
        <f>'Danh mục'!B18</f>
        <v>Kỳ này</v>
      </c>
      <c r="X613" s="1398"/>
      <c r="Y613" s="1398"/>
      <c r="Z613" s="1398"/>
      <c r="AA613" s="1398"/>
      <c r="AB613" s="1398"/>
      <c r="AC613" s="796"/>
      <c r="AD613" s="1397" t="str">
        <f>'Danh mục'!B20</f>
        <v>Kỳ trước</v>
      </c>
      <c r="AE613" s="1398"/>
      <c r="AF613" s="1398"/>
      <c r="AG613" s="1398"/>
      <c r="AH613" s="1398"/>
      <c r="AI613" s="1398"/>
    </row>
    <row r="614" spans="1:35" ht="15">
      <c r="A614" s="50"/>
      <c r="B614" s="50"/>
      <c r="C614" s="582"/>
      <c r="D614" s="582"/>
      <c r="E614" s="582"/>
      <c r="F614" s="582"/>
      <c r="G614" s="582"/>
      <c r="H614" s="582"/>
      <c r="I614" s="582"/>
      <c r="J614" s="582"/>
      <c r="K614" s="582"/>
      <c r="L614" s="582"/>
      <c r="M614" s="582"/>
      <c r="N614" s="582"/>
      <c r="O614" s="582"/>
      <c r="P614" s="582"/>
      <c r="Q614" s="582"/>
      <c r="R614" s="582"/>
      <c r="S614" s="582"/>
      <c r="T614" s="582"/>
      <c r="U614" s="582"/>
      <c r="V614" s="582"/>
      <c r="W614" s="897"/>
      <c r="X614" s="897"/>
      <c r="Y614" s="897"/>
      <c r="Z614" s="897"/>
      <c r="AA614" s="897"/>
      <c r="AB614" s="898" t="s">
        <v>1213</v>
      </c>
      <c r="AC614" s="796"/>
      <c r="AD614" s="897"/>
      <c r="AE614" s="897"/>
      <c r="AF614" s="897"/>
      <c r="AG614" s="897"/>
      <c r="AH614" s="897"/>
      <c r="AI614" s="898" t="s">
        <v>1213</v>
      </c>
    </row>
    <row r="615" spans="1:35" ht="15">
      <c r="A615" s="50"/>
      <c r="B615" s="50"/>
      <c r="C615" s="798" t="s">
        <v>1335</v>
      </c>
      <c r="D615" s="582"/>
      <c r="E615" s="582"/>
      <c r="F615" s="582"/>
      <c r="G615" s="582"/>
      <c r="H615" s="582"/>
      <c r="I615" s="582"/>
      <c r="J615" s="582"/>
      <c r="K615" s="582"/>
      <c r="L615" s="582"/>
      <c r="M615" s="582"/>
      <c r="N615" s="582"/>
      <c r="O615" s="582"/>
      <c r="P615" s="582"/>
      <c r="Q615" s="582"/>
      <c r="R615" s="582"/>
      <c r="S615" s="582"/>
      <c r="T615" s="582"/>
      <c r="U615" s="582"/>
      <c r="V615" s="574"/>
      <c r="W615" s="1395">
        <v>89794000</v>
      </c>
      <c r="X615" s="1395"/>
      <c r="Y615" s="1395"/>
      <c r="Z615" s="1395"/>
      <c r="AA615" s="1395"/>
      <c r="AB615" s="1395"/>
      <c r="AC615" s="582"/>
      <c r="AD615" s="1396">
        <f>AD616</f>
        <v>79189077</v>
      </c>
      <c r="AE615" s="1396"/>
      <c r="AF615" s="1396"/>
      <c r="AG615" s="1396"/>
      <c r="AH615" s="1396"/>
      <c r="AI615" s="1396"/>
    </row>
    <row r="616" spans="1:35" ht="15.75" thickBot="1">
      <c r="A616" s="50"/>
      <c r="B616" s="50"/>
      <c r="C616" s="798"/>
      <c r="D616" s="582"/>
      <c r="E616" s="582"/>
      <c r="F616" s="582"/>
      <c r="G616" s="582"/>
      <c r="H616" s="582"/>
      <c r="I616" s="582"/>
      <c r="J616" s="582"/>
      <c r="K616" s="582"/>
      <c r="L616" s="582"/>
      <c r="M616" s="582"/>
      <c r="N616" s="582"/>
      <c r="O616" s="582"/>
      <c r="P616" s="582"/>
      <c r="Q616" s="582"/>
      <c r="R616" s="582"/>
      <c r="S616" s="582"/>
      <c r="T616" s="582"/>
      <c r="U616" s="582"/>
      <c r="V616" s="582"/>
      <c r="W616" s="1399">
        <f>W615</f>
        <v>89794000</v>
      </c>
      <c r="X616" s="1399"/>
      <c r="Y616" s="1399"/>
      <c r="Z616" s="1399"/>
      <c r="AA616" s="1399"/>
      <c r="AB616" s="1399"/>
      <c r="AC616" s="582"/>
      <c r="AD616" s="1399">
        <v>79189077</v>
      </c>
      <c r="AE616" s="1399"/>
      <c r="AF616" s="1399"/>
      <c r="AG616" s="1399"/>
      <c r="AH616" s="1399"/>
      <c r="AI616" s="1399"/>
    </row>
    <row r="617" spans="1:35" ht="15" hidden="1">
      <c r="A617" s="50"/>
      <c r="B617" s="50"/>
      <c r="C617" s="582"/>
      <c r="D617" s="582"/>
      <c r="E617" s="582"/>
      <c r="F617" s="582"/>
      <c r="G617" s="582"/>
      <c r="H617" s="582"/>
      <c r="I617" s="582"/>
      <c r="J617" s="582"/>
      <c r="K617" s="582"/>
      <c r="L617" s="582"/>
      <c r="M617" s="582"/>
      <c r="N617" s="582"/>
      <c r="O617" s="582"/>
      <c r="P617" s="582"/>
      <c r="Q617" s="582"/>
      <c r="R617" s="582"/>
      <c r="S617" s="582"/>
      <c r="T617" s="582"/>
      <c r="U617" s="582"/>
      <c r="V617" s="582"/>
      <c r="W617" s="1381"/>
      <c r="X617" s="1382"/>
      <c r="Y617" s="1382"/>
      <c r="Z617" s="1382"/>
      <c r="AA617" s="1382"/>
      <c r="AB617" s="1382"/>
      <c r="AC617" s="582"/>
      <c r="AD617" s="1381"/>
      <c r="AE617" s="1382"/>
      <c r="AF617" s="1382"/>
      <c r="AG617" s="1382"/>
      <c r="AH617" s="1382"/>
      <c r="AI617" s="1382"/>
    </row>
    <row r="618" spans="1:35" ht="15" hidden="1">
      <c r="A618" s="50"/>
      <c r="B618" s="50"/>
      <c r="C618" s="582"/>
      <c r="D618" s="582"/>
      <c r="E618" s="582"/>
      <c r="F618" s="582"/>
      <c r="G618" s="582"/>
      <c r="H618" s="582"/>
      <c r="I618" s="582"/>
      <c r="J618" s="582"/>
      <c r="K618" s="582"/>
      <c r="L618" s="582"/>
      <c r="M618" s="582"/>
      <c r="N618" s="582"/>
      <c r="O618" s="582"/>
      <c r="P618" s="582"/>
      <c r="Q618" s="582"/>
      <c r="R618" s="582"/>
      <c r="S618" s="582"/>
      <c r="T618" s="582"/>
      <c r="U618" s="582"/>
      <c r="V618" s="582"/>
      <c r="W618" s="773"/>
      <c r="X618" s="773"/>
      <c r="Y618" s="773"/>
      <c r="Z618" s="773"/>
      <c r="AA618" s="773"/>
      <c r="AB618" s="773"/>
      <c r="AC618" s="582"/>
      <c r="AD618" s="773"/>
      <c r="AE618" s="773"/>
      <c r="AF618" s="773"/>
      <c r="AG618" s="773"/>
      <c r="AH618" s="224"/>
      <c r="AI618" s="773"/>
    </row>
    <row r="619" spans="1:35" ht="15" hidden="1">
      <c r="A619" s="50"/>
      <c r="B619" s="50"/>
      <c r="C619" s="142"/>
      <c r="D619" s="582"/>
      <c r="E619" s="582"/>
      <c r="F619" s="582"/>
      <c r="G619" s="582"/>
      <c r="H619" s="582"/>
      <c r="I619" s="582"/>
      <c r="J619" s="582"/>
      <c r="K619" s="582"/>
      <c r="L619" s="582"/>
      <c r="M619" s="582"/>
      <c r="N619" s="582"/>
      <c r="O619" s="582"/>
      <c r="P619" s="582"/>
      <c r="Q619" s="582"/>
      <c r="R619" s="582"/>
      <c r="S619" s="582"/>
      <c r="T619" s="582"/>
      <c r="U619" s="582"/>
      <c r="V619" s="582"/>
      <c r="W619" s="773"/>
      <c r="X619" s="773"/>
      <c r="Y619" s="773"/>
      <c r="Z619" s="773"/>
      <c r="AA619" s="773"/>
      <c r="AB619" s="773"/>
      <c r="AC619" s="582"/>
      <c r="AD619" s="773"/>
      <c r="AE619" s="773"/>
      <c r="AF619" s="773"/>
      <c r="AG619" s="773"/>
      <c r="AH619" s="773"/>
      <c r="AI619" s="773"/>
    </row>
    <row r="620" spans="1:35" ht="15" hidden="1">
      <c r="A620" s="50"/>
      <c r="B620" s="50"/>
      <c r="C620" s="582"/>
      <c r="D620" s="582"/>
      <c r="E620" s="582"/>
      <c r="F620" s="582"/>
      <c r="G620" s="582"/>
      <c r="H620" s="582"/>
      <c r="I620" s="582"/>
      <c r="J620" s="582"/>
      <c r="K620" s="582"/>
      <c r="L620" s="582"/>
      <c r="M620" s="582"/>
      <c r="N620" s="582"/>
      <c r="O620" s="582"/>
      <c r="P620" s="582"/>
      <c r="Q620" s="582"/>
      <c r="R620" s="582"/>
      <c r="S620" s="582"/>
      <c r="T620" s="582"/>
      <c r="U620" s="582"/>
      <c r="V620" s="582"/>
      <c r="W620" s="1391"/>
      <c r="X620" s="1391"/>
      <c r="Y620" s="1391"/>
      <c r="Z620" s="1391"/>
      <c r="AA620" s="1391"/>
      <c r="AB620" s="1391"/>
      <c r="AC620" s="582"/>
      <c r="AD620" s="1391"/>
      <c r="AE620" s="1391"/>
      <c r="AF620" s="1391"/>
      <c r="AG620" s="1391"/>
      <c r="AH620" s="1391"/>
      <c r="AI620" s="1391"/>
    </row>
    <row r="621" spans="1:35" ht="15" hidden="1">
      <c r="A621" s="50"/>
      <c r="B621" s="50"/>
      <c r="C621" s="582"/>
      <c r="D621" s="582"/>
      <c r="E621" s="582"/>
      <c r="F621" s="582"/>
      <c r="G621" s="582"/>
      <c r="H621" s="582"/>
      <c r="I621" s="582"/>
      <c r="J621" s="582"/>
      <c r="K621" s="582"/>
      <c r="L621" s="582"/>
      <c r="M621" s="582"/>
      <c r="N621" s="582"/>
      <c r="O621" s="582"/>
      <c r="P621" s="582"/>
      <c r="Q621" s="582"/>
      <c r="R621" s="582"/>
      <c r="S621" s="582"/>
      <c r="T621" s="582"/>
      <c r="U621" s="582"/>
      <c r="V621" s="582"/>
      <c r="W621" s="1239"/>
      <c r="X621" s="1239"/>
      <c r="Y621" s="1239"/>
      <c r="Z621" s="1239"/>
      <c r="AA621" s="1239"/>
      <c r="AB621" s="1239"/>
      <c r="AC621" s="582"/>
      <c r="AD621" s="1239"/>
      <c r="AE621" s="1239"/>
      <c r="AF621" s="1239"/>
      <c r="AG621" s="1239"/>
      <c r="AH621" s="1239"/>
      <c r="AI621" s="1239"/>
    </row>
    <row r="622" spans="1:35" ht="15" hidden="1">
      <c r="A622" s="50"/>
      <c r="B622" s="50"/>
      <c r="C622" s="582"/>
      <c r="D622" s="582"/>
      <c r="E622" s="582"/>
      <c r="F622" s="582"/>
      <c r="G622" s="582"/>
      <c r="H622" s="582"/>
      <c r="I622" s="582"/>
      <c r="J622" s="582"/>
      <c r="K622" s="582"/>
      <c r="L622" s="582"/>
      <c r="M622" s="582"/>
      <c r="N622" s="582"/>
      <c r="O622" s="582"/>
      <c r="P622" s="582"/>
      <c r="Q622" s="582"/>
      <c r="R622" s="582"/>
      <c r="S622" s="582"/>
      <c r="T622" s="582"/>
      <c r="U622" s="582"/>
      <c r="V622" s="582"/>
      <c r="W622" s="1239"/>
      <c r="X622" s="1239"/>
      <c r="Y622" s="1239"/>
      <c r="Z622" s="1239"/>
      <c r="AA622" s="1239"/>
      <c r="AB622" s="1239"/>
      <c r="AC622" s="582"/>
      <c r="AD622" s="1239"/>
      <c r="AE622" s="1239"/>
      <c r="AF622" s="1239"/>
      <c r="AG622" s="1239"/>
      <c r="AH622" s="1239"/>
      <c r="AI622" s="1239"/>
    </row>
    <row r="623" spans="1:35" ht="15" hidden="1">
      <c r="A623" s="50"/>
      <c r="B623" s="50"/>
      <c r="C623" s="582"/>
      <c r="D623" s="582"/>
      <c r="E623" s="582"/>
      <c r="F623" s="582"/>
      <c r="G623" s="582"/>
      <c r="H623" s="582"/>
      <c r="I623" s="582"/>
      <c r="J623" s="582"/>
      <c r="K623" s="582"/>
      <c r="L623" s="582"/>
      <c r="M623" s="582"/>
      <c r="N623" s="582"/>
      <c r="O623" s="582"/>
      <c r="P623" s="582"/>
      <c r="Q623" s="582"/>
      <c r="R623" s="582"/>
      <c r="S623" s="582"/>
      <c r="T623" s="582"/>
      <c r="U623" s="582"/>
      <c r="V623" s="582"/>
      <c r="W623" s="1239"/>
      <c r="X623" s="1239"/>
      <c r="Y623" s="1239"/>
      <c r="Z623" s="1239"/>
      <c r="AA623" s="1239"/>
      <c r="AB623" s="1239"/>
      <c r="AC623" s="582"/>
      <c r="AD623" s="1239"/>
      <c r="AE623" s="1239"/>
      <c r="AF623" s="1239"/>
      <c r="AG623" s="1239"/>
      <c r="AH623" s="1239"/>
      <c r="AI623" s="1239"/>
    </row>
    <row r="624" spans="1:35" ht="15" hidden="1">
      <c r="A624" s="50"/>
      <c r="B624" s="50"/>
      <c r="C624" s="464"/>
      <c r="D624" s="582"/>
      <c r="E624" s="582"/>
      <c r="F624" s="582"/>
      <c r="G624" s="582"/>
      <c r="H624" s="582"/>
      <c r="I624" s="582"/>
      <c r="J624" s="582"/>
      <c r="K624" s="582"/>
      <c r="L624" s="582"/>
      <c r="M624" s="582"/>
      <c r="N624" s="582"/>
      <c r="O624" s="582"/>
      <c r="P624" s="582"/>
      <c r="Q624" s="582"/>
      <c r="R624" s="582"/>
      <c r="S624" s="582"/>
      <c r="T624" s="582"/>
      <c r="U624" s="582"/>
      <c r="V624" s="582"/>
      <c r="W624" s="773"/>
      <c r="X624" s="773"/>
      <c r="Y624" s="773"/>
      <c r="Z624" s="773"/>
      <c r="AA624" s="773"/>
      <c r="AB624" s="773"/>
      <c r="AC624" s="582"/>
      <c r="AD624" s="773"/>
      <c r="AE624" s="773"/>
      <c r="AF624" s="773"/>
      <c r="AG624" s="773"/>
      <c r="AH624" s="773"/>
      <c r="AI624" s="773"/>
    </row>
    <row r="625" spans="1:39" ht="20.25" customHeight="1" thickTop="1">
      <c r="A625" s="779" t="s">
        <v>135</v>
      </c>
      <c r="B625" s="50"/>
      <c r="C625" s="780" t="s">
        <v>124</v>
      </c>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M625" s="462" t="s">
        <v>124</v>
      </c>
    </row>
    <row r="626" spans="1:72" ht="44.25" customHeight="1">
      <c r="A626" s="50"/>
      <c r="B626" s="50"/>
      <c r="C626" s="1285" t="s">
        <v>1452</v>
      </c>
      <c r="D626" s="1285"/>
      <c r="E626" s="1285"/>
      <c r="F626" s="1285"/>
      <c r="G626" s="1285"/>
      <c r="H626" s="1285"/>
      <c r="I626" s="1285"/>
      <c r="J626" s="1285"/>
      <c r="K626" s="1285"/>
      <c r="L626" s="1285"/>
      <c r="M626" s="1285"/>
      <c r="N626" s="1285"/>
      <c r="O626" s="1285"/>
      <c r="P626" s="1285"/>
      <c r="Q626" s="1285"/>
      <c r="R626" s="1285"/>
      <c r="S626" s="1285"/>
      <c r="T626" s="1285"/>
      <c r="U626" s="1285"/>
      <c r="V626" s="1285"/>
      <c r="W626" s="1285"/>
      <c r="X626" s="1285"/>
      <c r="Y626" s="1285"/>
      <c r="Z626" s="1285"/>
      <c r="AA626" s="1285"/>
      <c r="AB626" s="1285"/>
      <c r="AC626" s="1285"/>
      <c r="AD626" s="1285"/>
      <c r="AE626" s="1285"/>
      <c r="AF626" s="1285"/>
      <c r="AG626" s="1285"/>
      <c r="AH626" s="1285"/>
      <c r="AI626" s="1285"/>
      <c r="AM626" s="1379" t="s">
        <v>123</v>
      </c>
      <c r="AN626" s="1379"/>
      <c r="AO626" s="1379"/>
      <c r="AP626" s="1379"/>
      <c r="AQ626" s="1379"/>
      <c r="AR626" s="1379"/>
      <c r="AS626" s="1379"/>
      <c r="AT626" s="1379"/>
      <c r="AU626" s="1379"/>
      <c r="AV626" s="1379"/>
      <c r="AW626" s="1379"/>
      <c r="AX626" s="1379"/>
      <c r="AY626" s="1379"/>
      <c r="AZ626" s="1379"/>
      <c r="BA626" s="1379"/>
      <c r="BB626" s="1379"/>
      <c r="BC626" s="1379"/>
      <c r="BD626" s="1379"/>
      <c r="BE626" s="1379"/>
      <c r="BF626" s="1379"/>
      <c r="BG626" s="1379"/>
      <c r="BH626" s="1379"/>
      <c r="BI626" s="1379"/>
      <c r="BJ626" s="1379"/>
      <c r="BK626" s="1379"/>
      <c r="BL626" s="1379"/>
      <c r="BM626" s="1379"/>
      <c r="BN626" s="1379"/>
      <c r="BO626" s="1379"/>
      <c r="BP626" s="1379"/>
      <c r="BQ626" s="1379"/>
      <c r="BR626" s="1379"/>
      <c r="BS626" s="1379"/>
      <c r="BT626" s="478"/>
    </row>
    <row r="627" spans="1:72" ht="15" hidden="1">
      <c r="A627" s="50"/>
      <c r="B627" s="50"/>
      <c r="C627" s="790"/>
      <c r="D627" s="790"/>
      <c r="E627" s="790"/>
      <c r="F627" s="790"/>
      <c r="G627" s="790"/>
      <c r="H627" s="790"/>
      <c r="I627" s="790"/>
      <c r="J627" s="790"/>
      <c r="K627" s="790"/>
      <c r="L627" s="790"/>
      <c r="M627" s="790"/>
      <c r="N627" s="790"/>
      <c r="O627" s="790"/>
      <c r="P627" s="790"/>
      <c r="Q627" s="790"/>
      <c r="R627" s="790"/>
      <c r="S627" s="790"/>
      <c r="T627" s="790"/>
      <c r="U627" s="790"/>
      <c r="V627" s="790"/>
      <c r="W627" s="790"/>
      <c r="X627" s="790"/>
      <c r="Y627" s="790"/>
      <c r="Z627" s="790"/>
      <c r="AA627" s="790"/>
      <c r="AB627" s="790"/>
      <c r="AC627" s="790"/>
      <c r="AD627" s="790"/>
      <c r="AE627" s="790"/>
      <c r="AF627" s="790"/>
      <c r="AG627" s="790"/>
      <c r="AH627" s="790"/>
      <c r="AI627" s="790"/>
      <c r="AM627" s="478"/>
      <c r="AN627" s="478"/>
      <c r="AO627" s="478"/>
      <c r="AP627" s="478"/>
      <c r="AQ627" s="478"/>
      <c r="AR627" s="478"/>
      <c r="AS627" s="478"/>
      <c r="AT627" s="478"/>
      <c r="AU627" s="478"/>
      <c r="AV627" s="478"/>
      <c r="AW627" s="478"/>
      <c r="AX627" s="478"/>
      <c r="AY627" s="478"/>
      <c r="AZ627" s="478"/>
      <c r="BA627" s="478"/>
      <c r="BB627" s="478"/>
      <c r="BC627" s="478"/>
      <c r="BD627" s="478"/>
      <c r="BE627" s="478"/>
      <c r="BF627" s="478"/>
      <c r="BG627" s="478"/>
      <c r="BH627" s="478"/>
      <c r="BI627" s="478"/>
      <c r="BJ627" s="478"/>
      <c r="BK627" s="478"/>
      <c r="BL627" s="478"/>
      <c r="BM627" s="478"/>
      <c r="BN627" s="478"/>
      <c r="BO627" s="478"/>
      <c r="BP627" s="478"/>
      <c r="BQ627" s="478"/>
      <c r="BR627" s="478"/>
      <c r="BS627" s="478"/>
      <c r="BT627" s="478"/>
    </row>
    <row r="628" spans="1:35" ht="15" hidden="1">
      <c r="A628" s="50" t="s">
        <v>134</v>
      </c>
      <c r="B628" s="50"/>
      <c r="C628" s="142" t="s">
        <v>1293</v>
      </c>
      <c r="D628" s="582"/>
      <c r="E628" s="582"/>
      <c r="F628" s="582"/>
      <c r="G628" s="582"/>
      <c r="H628" s="582"/>
      <c r="I628" s="582"/>
      <c r="J628" s="582"/>
      <c r="K628" s="582"/>
      <c r="L628" s="582"/>
      <c r="M628" s="582"/>
      <c r="N628" s="582"/>
      <c r="O628" s="582"/>
      <c r="P628" s="582"/>
      <c r="Q628" s="582"/>
      <c r="R628" s="582"/>
      <c r="S628" s="582"/>
      <c r="T628" s="582"/>
      <c r="U628" s="582"/>
      <c r="V628" s="582"/>
      <c r="W628" s="582"/>
      <c r="X628" s="582"/>
      <c r="Y628" s="582"/>
      <c r="Z628" s="582"/>
      <c r="AA628" s="582"/>
      <c r="AB628" s="582"/>
      <c r="AC628" s="582"/>
      <c r="AD628" s="582"/>
      <c r="AE628" s="582"/>
      <c r="AF628" s="582"/>
      <c r="AG628" s="582"/>
      <c r="AH628" s="582"/>
      <c r="AI628" s="582"/>
    </row>
    <row r="629" spans="1:35" ht="15" hidden="1">
      <c r="A629" s="50"/>
      <c r="B629" s="50"/>
      <c r="C629" s="582" t="s">
        <v>1294</v>
      </c>
      <c r="D629" s="582"/>
      <c r="E629" s="582"/>
      <c r="F629" s="582"/>
      <c r="G629" s="582"/>
      <c r="H629" s="582"/>
      <c r="I629" s="582"/>
      <c r="J629" s="582"/>
      <c r="K629" s="582"/>
      <c r="L629" s="582"/>
      <c r="M629" s="582"/>
      <c r="N629" s="582"/>
      <c r="O629" s="582"/>
      <c r="P629" s="582"/>
      <c r="Q629" s="582"/>
      <c r="R629" s="582"/>
      <c r="S629" s="582"/>
      <c r="T629" s="582"/>
      <c r="U629" s="582"/>
      <c r="V629" s="582"/>
      <c r="W629" s="582"/>
      <c r="X629" s="582"/>
      <c r="Y629" s="582"/>
      <c r="Z629" s="582"/>
      <c r="AA629" s="582"/>
      <c r="AB629" s="582"/>
      <c r="AC629" s="582"/>
      <c r="AD629" s="582"/>
      <c r="AE629" s="582"/>
      <c r="AF629" s="582"/>
      <c r="AG629" s="582"/>
      <c r="AH629" s="582"/>
      <c r="AI629" s="582"/>
    </row>
    <row r="630" spans="1:35" ht="15">
      <c r="A630" s="50"/>
      <c r="B630" s="50"/>
      <c r="C630" s="582"/>
      <c r="D630" s="582"/>
      <c r="E630" s="582"/>
      <c r="F630" s="582"/>
      <c r="G630" s="582"/>
      <c r="H630" s="582"/>
      <c r="I630" s="582"/>
      <c r="J630" s="582"/>
      <c r="K630" s="582"/>
      <c r="L630" s="582"/>
      <c r="M630" s="582"/>
      <c r="N630" s="582"/>
      <c r="O630" s="582"/>
      <c r="P630" s="582"/>
      <c r="Q630" s="582"/>
      <c r="R630" s="582"/>
      <c r="S630" s="582"/>
      <c r="T630" s="582"/>
      <c r="U630" s="582"/>
      <c r="V630" s="582"/>
      <c r="W630" s="582"/>
      <c r="X630" s="582"/>
      <c r="Y630" s="582"/>
      <c r="Z630" s="582"/>
      <c r="AA630" s="582"/>
      <c r="AB630" s="582"/>
      <c r="AC630" s="582"/>
      <c r="AD630" s="582"/>
      <c r="AE630" s="582"/>
      <c r="AF630" s="582"/>
      <c r="AG630" s="582"/>
      <c r="AH630" s="582"/>
      <c r="AI630" s="582"/>
    </row>
    <row r="631" spans="1:64" ht="15">
      <c r="A631" s="50"/>
      <c r="B631" s="50"/>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624" t="str">
        <f>'Danh mục'!$B$10</f>
        <v>Nam Định, ngày 15 tháng 7 năm 2014</v>
      </c>
      <c r="AC631" s="582"/>
      <c r="AD631" s="582"/>
      <c r="AE631" s="582"/>
      <c r="AF631" s="582"/>
      <c r="AG631" s="582"/>
      <c r="AH631" s="582"/>
      <c r="AI631" s="582"/>
      <c r="BL631" s="516" t="s">
        <v>578</v>
      </c>
    </row>
    <row r="632" spans="1:64" ht="15">
      <c r="A632" s="50"/>
      <c r="B632" s="50"/>
      <c r="C632" s="582"/>
      <c r="D632" s="582"/>
      <c r="E632" s="142" t="s">
        <v>60</v>
      </c>
      <c r="H632" s="582"/>
      <c r="I632" s="582"/>
      <c r="J632" s="582"/>
      <c r="K632" s="582"/>
      <c r="L632" s="582"/>
      <c r="M632" s="582"/>
      <c r="O632" s="582"/>
      <c r="P632" s="625"/>
      <c r="Q632" s="625" t="str">
        <f>'Danh mục'!A12</f>
        <v>Kế toán trưởng</v>
      </c>
      <c r="R632" s="625"/>
      <c r="S632" s="582"/>
      <c r="T632" s="582"/>
      <c r="U632" s="582"/>
      <c r="V632" s="582"/>
      <c r="W632" s="582"/>
      <c r="X632" s="582"/>
      <c r="Y632" s="582"/>
      <c r="Z632" s="582"/>
      <c r="AA632" s="582"/>
      <c r="AB632" s="625" t="s">
        <v>1243</v>
      </c>
      <c r="AC632" s="582"/>
      <c r="AD632" s="582"/>
      <c r="AE632" s="582"/>
      <c r="AF632" s="582"/>
      <c r="AG632" s="582"/>
      <c r="AH632" s="582"/>
      <c r="AI632" s="582"/>
      <c r="AQ632" s="518" t="s">
        <v>60</v>
      </c>
      <c r="BB632" s="518" t="s">
        <v>59</v>
      </c>
      <c r="BL632" s="518" t="s">
        <v>1243</v>
      </c>
    </row>
    <row r="633" spans="1:35" ht="15">
      <c r="A633" s="50"/>
      <c r="B633" s="50"/>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row>
    <row r="634" spans="1:35" ht="15">
      <c r="A634" s="50"/>
      <c r="B634" s="50"/>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row>
    <row r="635" spans="1:35" ht="15">
      <c r="A635" s="50"/>
      <c r="B635" s="50"/>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row>
    <row r="636" spans="1:35" ht="15">
      <c r="A636" s="50"/>
      <c r="B636" s="50"/>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row>
    <row r="637" spans="1:35" ht="15">
      <c r="A637" s="50"/>
      <c r="B637" s="50"/>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row>
    <row r="638" spans="1:64" ht="15">
      <c r="A638" s="50"/>
      <c r="B638" s="50"/>
      <c r="C638" s="582"/>
      <c r="D638" s="582"/>
      <c r="E638" s="582"/>
      <c r="G638" s="625" t="str">
        <f>'Danh mục'!B13</f>
        <v>Hoàng Thị Hồng</v>
      </c>
      <c r="H638" s="142"/>
      <c r="I638" s="142"/>
      <c r="J638" s="142"/>
      <c r="K638" s="142"/>
      <c r="L638" s="142"/>
      <c r="M638" s="142"/>
      <c r="P638" s="142"/>
      <c r="Q638" s="625" t="str">
        <f>'Danh mục'!B12</f>
        <v>Trần Thị Hồng Mến</v>
      </c>
      <c r="R638" s="625"/>
      <c r="S638" s="142"/>
      <c r="T638" s="142"/>
      <c r="U638" s="142"/>
      <c r="V638" s="142"/>
      <c r="W638" s="142"/>
      <c r="X638" s="142"/>
      <c r="Y638" s="142"/>
      <c r="Z638" s="142"/>
      <c r="AA638" s="142"/>
      <c r="AB638" s="625" t="str">
        <f>'Danh mục'!$B$11</f>
        <v>Hoàng Hữu Tuấn</v>
      </c>
      <c r="AC638" s="142"/>
      <c r="AD638" s="142"/>
      <c r="AE638" s="142"/>
      <c r="AF638" s="142"/>
      <c r="AG638" s="142"/>
      <c r="AH638" s="142"/>
      <c r="AI638" s="582"/>
      <c r="AQ638" s="516" t="s">
        <v>550</v>
      </c>
      <c r="BB638" s="516"/>
      <c r="BL638" s="516"/>
    </row>
  </sheetData>
  <sheetProtection/>
  <mergeCells count="1473">
    <mergeCell ref="C5:AI5"/>
    <mergeCell ref="C420:AI420"/>
    <mergeCell ref="C592:AI592"/>
    <mergeCell ref="AA112:AD112"/>
    <mergeCell ref="K119:N119"/>
    <mergeCell ref="O119:R119"/>
    <mergeCell ref="S119:V119"/>
    <mergeCell ref="W119:Z119"/>
    <mergeCell ref="AA119:AD119"/>
    <mergeCell ref="K116:N116"/>
    <mergeCell ref="O116:R116"/>
    <mergeCell ref="S116:V116"/>
    <mergeCell ref="W110:Z110"/>
    <mergeCell ref="K120:N120"/>
    <mergeCell ref="O120:R120"/>
    <mergeCell ref="S120:V120"/>
    <mergeCell ref="W120:Z120"/>
    <mergeCell ref="U113:Y113"/>
    <mergeCell ref="Z113:AD113"/>
    <mergeCell ref="AA120:AD120"/>
    <mergeCell ref="K112:N112"/>
    <mergeCell ref="O112:R112"/>
    <mergeCell ref="S112:V112"/>
    <mergeCell ref="W112:Z112"/>
    <mergeCell ref="AE109:AI109"/>
    <mergeCell ref="AA116:AD116"/>
    <mergeCell ref="K109:N109"/>
    <mergeCell ref="O109:R109"/>
    <mergeCell ref="S109:V109"/>
    <mergeCell ref="W109:Z109"/>
    <mergeCell ref="AA109:AD109"/>
    <mergeCell ref="K110:N110"/>
    <mergeCell ref="O110:R110"/>
    <mergeCell ref="S110:V110"/>
    <mergeCell ref="AE107:AI107"/>
    <mergeCell ref="K108:N108"/>
    <mergeCell ref="O108:R108"/>
    <mergeCell ref="S108:V108"/>
    <mergeCell ref="W108:Z108"/>
    <mergeCell ref="AA108:AD108"/>
    <mergeCell ref="AE108:AI108"/>
    <mergeCell ref="K100:N100"/>
    <mergeCell ref="O100:R100"/>
    <mergeCell ref="S100:V100"/>
    <mergeCell ref="W100:Z100"/>
    <mergeCell ref="AA100:AD100"/>
    <mergeCell ref="K101:N101"/>
    <mergeCell ref="O101:R101"/>
    <mergeCell ref="S101:V101"/>
    <mergeCell ref="K102:O102"/>
    <mergeCell ref="S98:V98"/>
    <mergeCell ref="W98:Z98"/>
    <mergeCell ref="AA98:AD98"/>
    <mergeCell ref="U99:Y99"/>
    <mergeCell ref="K99:O99"/>
    <mergeCell ref="P99:T99"/>
    <mergeCell ref="Z107:AD107"/>
    <mergeCell ref="AA110:AD110"/>
    <mergeCell ref="W94:Z94"/>
    <mergeCell ref="K96:N96"/>
    <mergeCell ref="O96:R96"/>
    <mergeCell ref="S96:V96"/>
    <mergeCell ref="W96:Z96"/>
    <mergeCell ref="AA96:AD96"/>
    <mergeCell ref="K98:N98"/>
    <mergeCell ref="O98:R98"/>
    <mergeCell ref="AD497:AI497"/>
    <mergeCell ref="W506:AB506"/>
    <mergeCell ref="AD479:AI479"/>
    <mergeCell ref="AD402:AI402"/>
    <mergeCell ref="W403:AB403"/>
    <mergeCell ref="W405:AB405"/>
    <mergeCell ref="AD404:AI404"/>
    <mergeCell ref="W412:AB412"/>
    <mergeCell ref="AD412:AI412"/>
    <mergeCell ref="AD427:AI427"/>
    <mergeCell ref="K352:O352"/>
    <mergeCell ref="K351:O351"/>
    <mergeCell ref="AD450:AI450"/>
    <mergeCell ref="AD458:AI458"/>
    <mergeCell ref="AD447:AI447"/>
    <mergeCell ref="W449:AB449"/>
    <mergeCell ref="Z353:AD353"/>
    <mergeCell ref="P354:T354"/>
    <mergeCell ref="U353:Y353"/>
    <mergeCell ref="CE97:CI97"/>
    <mergeCell ref="Y367:Z367"/>
    <mergeCell ref="K362:O362"/>
    <mergeCell ref="P362:T362"/>
    <mergeCell ref="U362:Y362"/>
    <mergeCell ref="K97:N97"/>
    <mergeCell ref="O97:R97"/>
    <mergeCell ref="S97:V97"/>
    <mergeCell ref="W97:Z97"/>
    <mergeCell ref="K350:O350"/>
    <mergeCell ref="AD54:AI54"/>
    <mergeCell ref="AD62:AI62"/>
    <mergeCell ref="W61:AB61"/>
    <mergeCell ref="O104:R104"/>
    <mergeCell ref="K127:O127"/>
    <mergeCell ref="W293:AB293"/>
    <mergeCell ref="W252:AB252"/>
    <mergeCell ref="W103:Z103"/>
    <mergeCell ref="W104:Z104"/>
    <mergeCell ref="W115:Z115"/>
    <mergeCell ref="AE127:AI128"/>
    <mergeCell ref="K129:O129"/>
    <mergeCell ref="Y311:AB311"/>
    <mergeCell ref="AE352:AI352"/>
    <mergeCell ref="U351:Y351"/>
    <mergeCell ref="Z351:AD351"/>
    <mergeCell ref="P352:T352"/>
    <mergeCell ref="U350:Y350"/>
    <mergeCell ref="U352:Y352"/>
    <mergeCell ref="P130:T130"/>
    <mergeCell ref="S93:V93"/>
    <mergeCell ref="W93:Z93"/>
    <mergeCell ref="AA93:AD94"/>
    <mergeCell ref="P353:T353"/>
    <mergeCell ref="Z352:AD352"/>
    <mergeCell ref="Z348:AD348"/>
    <mergeCell ref="P127:T127"/>
    <mergeCell ref="U127:Y127"/>
    <mergeCell ref="W290:AB290"/>
    <mergeCell ref="P351:T351"/>
    <mergeCell ref="W611:AB611"/>
    <mergeCell ref="W620:AB620"/>
    <mergeCell ref="P356:T356"/>
    <mergeCell ref="U356:Y356"/>
    <mergeCell ref="Z356:AD356"/>
    <mergeCell ref="AD400:AI400"/>
    <mergeCell ref="D415:U415"/>
    <mergeCell ref="C507:T507"/>
    <mergeCell ref="W507:AB507"/>
    <mergeCell ref="AD507:AI507"/>
    <mergeCell ref="AD597:AI597"/>
    <mergeCell ref="AD602:AI602"/>
    <mergeCell ref="W621:AB621"/>
    <mergeCell ref="AD603:AI603"/>
    <mergeCell ref="W604:AB604"/>
    <mergeCell ref="W613:AB613"/>
    <mergeCell ref="AD613:AI613"/>
    <mergeCell ref="W616:AB616"/>
    <mergeCell ref="AD616:AI616"/>
    <mergeCell ref="AD621:AI621"/>
    <mergeCell ref="AD607:AI607"/>
    <mergeCell ref="W622:AB622"/>
    <mergeCell ref="AD622:AI622"/>
    <mergeCell ref="U361:Y361"/>
    <mergeCell ref="W416:AB416"/>
    <mergeCell ref="AD522:AI522"/>
    <mergeCell ref="W615:AB615"/>
    <mergeCell ref="AD615:AI615"/>
    <mergeCell ref="AD533:AI533"/>
    <mergeCell ref="AD539:AI539"/>
    <mergeCell ref="W24:AB24"/>
    <mergeCell ref="W23:AB23"/>
    <mergeCell ref="W22:AB22"/>
    <mergeCell ref="AD22:AI22"/>
    <mergeCell ref="W623:AB623"/>
    <mergeCell ref="AD623:AI623"/>
    <mergeCell ref="W607:AB607"/>
    <mergeCell ref="W609:AB609"/>
    <mergeCell ref="AD609:AI609"/>
    <mergeCell ref="AD610:AI610"/>
    <mergeCell ref="W599:AB599"/>
    <mergeCell ref="AE599:AI599"/>
    <mergeCell ref="W321:Z321"/>
    <mergeCell ref="W603:AB603"/>
    <mergeCell ref="AD620:AI620"/>
    <mergeCell ref="W601:AB601"/>
    <mergeCell ref="AD601:AI601"/>
    <mergeCell ref="AD600:AI600"/>
    <mergeCell ref="W600:AB600"/>
    <mergeCell ref="W610:AB610"/>
    <mergeCell ref="AD611:AI611"/>
    <mergeCell ref="W617:AB617"/>
    <mergeCell ref="AD617:AI617"/>
    <mergeCell ref="W608:AB608"/>
    <mergeCell ref="K103:N103"/>
    <mergeCell ref="AE119:AI119"/>
    <mergeCell ref="K128:O128"/>
    <mergeCell ref="U128:Y128"/>
    <mergeCell ref="M317:P317"/>
    <mergeCell ref="AD608:AI608"/>
    <mergeCell ref="AD604:AI604"/>
    <mergeCell ref="R168:W168"/>
    <mergeCell ref="Z127:AD127"/>
    <mergeCell ref="AD529:AI529"/>
    <mergeCell ref="AD490:AI490"/>
    <mergeCell ref="R311:S311"/>
    <mergeCell ref="P129:T129"/>
    <mergeCell ref="U129:Y129"/>
    <mergeCell ref="W295:AB295"/>
    <mergeCell ref="W602:AB602"/>
    <mergeCell ref="AD49:AI49"/>
    <mergeCell ref="W45:AB45"/>
    <mergeCell ref="AD35:AI35"/>
    <mergeCell ref="AD38:AI38"/>
    <mergeCell ref="AD45:AI45"/>
    <mergeCell ref="W43:AB43"/>
    <mergeCell ref="AD43:AI43"/>
    <mergeCell ref="W40:AB40"/>
    <mergeCell ref="AD40:AI40"/>
    <mergeCell ref="AD46:AI46"/>
    <mergeCell ref="AD20:AI20"/>
    <mergeCell ref="W42:AB42"/>
    <mergeCell ref="W44:AB44"/>
    <mergeCell ref="W25:AB25"/>
    <mergeCell ref="W32:AB32"/>
    <mergeCell ref="AD41:AI41"/>
    <mergeCell ref="W41:AB41"/>
    <mergeCell ref="W21:AB21"/>
    <mergeCell ref="AD42:AI42"/>
    <mergeCell ref="AD23:AI23"/>
    <mergeCell ref="P128:T128"/>
    <mergeCell ref="W38:AB38"/>
    <mergeCell ref="U130:Y130"/>
    <mergeCell ref="Z129:AD129"/>
    <mergeCell ref="AE129:AI129"/>
    <mergeCell ref="U111:Y111"/>
    <mergeCell ref="Z111:AD111"/>
    <mergeCell ref="AE116:AI116"/>
    <mergeCell ref="O115:R115"/>
    <mergeCell ref="AE112:AI112"/>
    <mergeCell ref="BN186:BS186"/>
    <mergeCell ref="BG190:BL190"/>
    <mergeCell ref="BN190:BS190"/>
    <mergeCell ref="BN191:BS191"/>
    <mergeCell ref="AA189:AF189"/>
    <mergeCell ref="BG282:BL282"/>
    <mergeCell ref="BN282:BS282"/>
    <mergeCell ref="BG275:BL275"/>
    <mergeCell ref="BG279:BL279"/>
    <mergeCell ref="BN271:BS271"/>
    <mergeCell ref="AE131:AI131"/>
    <mergeCell ref="AE133:AI133"/>
    <mergeCell ref="BN284:BS284"/>
    <mergeCell ref="BG292:BL292"/>
    <mergeCell ref="W318:Z318"/>
    <mergeCell ref="T311:X311"/>
    <mergeCell ref="U306:X306"/>
    <mergeCell ref="Q317:U317"/>
    <mergeCell ref="H316:U316"/>
    <mergeCell ref="Q318:U318"/>
    <mergeCell ref="M318:P318"/>
    <mergeCell ref="AD325:AI325"/>
    <mergeCell ref="Q321:U321"/>
    <mergeCell ref="W319:Z319"/>
    <mergeCell ref="W320:Z320"/>
    <mergeCell ref="AE320:AI320"/>
    <mergeCell ref="W325:AB325"/>
    <mergeCell ref="AE321:AI321"/>
    <mergeCell ref="W474:AB474"/>
    <mergeCell ref="W473:AB473"/>
    <mergeCell ref="W443:AB443"/>
    <mergeCell ref="W425:AB425"/>
    <mergeCell ref="AD451:AI451"/>
    <mergeCell ref="W426:AB426"/>
    <mergeCell ref="AD434:AI434"/>
    <mergeCell ref="AD430:AI430"/>
    <mergeCell ref="AD431:AI431"/>
    <mergeCell ref="W447:AB447"/>
    <mergeCell ref="AD416:AI416"/>
    <mergeCell ref="AD417:AI417"/>
    <mergeCell ref="AD425:AI425"/>
    <mergeCell ref="AD426:AI426"/>
    <mergeCell ref="W432:AB432"/>
    <mergeCell ref="W428:AB428"/>
    <mergeCell ref="W429:AB429"/>
    <mergeCell ref="W430:AB430"/>
    <mergeCell ref="W431:AB431"/>
    <mergeCell ref="W423:AB423"/>
    <mergeCell ref="Y435:AI435"/>
    <mergeCell ref="AD438:AI438"/>
    <mergeCell ref="W444:AB444"/>
    <mergeCell ref="AD442:AI442"/>
    <mergeCell ref="W512:AB512"/>
    <mergeCell ref="W510:AB510"/>
    <mergeCell ref="W504:AB504"/>
    <mergeCell ref="AD505:AI505"/>
    <mergeCell ref="W494:AB494"/>
    <mergeCell ref="AD488:AI488"/>
    <mergeCell ref="AD499:AI499"/>
    <mergeCell ref="W491:AB491"/>
    <mergeCell ref="W508:AB508"/>
    <mergeCell ref="W505:AB505"/>
    <mergeCell ref="W516:AB516"/>
    <mergeCell ref="W539:AB539"/>
    <mergeCell ref="W527:AB527"/>
    <mergeCell ref="W526:AB526"/>
    <mergeCell ref="W525:AB525"/>
    <mergeCell ref="W524:AB524"/>
    <mergeCell ref="W529:AB529"/>
    <mergeCell ref="W478:AB478"/>
    <mergeCell ref="W543:AB543"/>
    <mergeCell ref="W538:AB538"/>
    <mergeCell ref="W530:AB530"/>
    <mergeCell ref="W519:AB519"/>
    <mergeCell ref="W515:AB515"/>
    <mergeCell ref="W522:AB522"/>
    <mergeCell ref="W517:AB517"/>
    <mergeCell ref="W493:AB493"/>
    <mergeCell ref="W542:AB542"/>
    <mergeCell ref="W528:AB528"/>
    <mergeCell ref="W540:AB540"/>
    <mergeCell ref="AD408:AI408"/>
    <mergeCell ref="AD493:AI493"/>
    <mergeCell ref="AC309:AF309"/>
    <mergeCell ref="AH367:AI367"/>
    <mergeCell ref="AD440:AI440"/>
    <mergeCell ref="AD398:AI398"/>
    <mergeCell ref="AD441:AI441"/>
    <mergeCell ref="AD338:AI338"/>
    <mergeCell ref="AD475:AI475"/>
    <mergeCell ref="AD537:AI537"/>
    <mergeCell ref="AE353:AI353"/>
    <mergeCell ref="AE356:AI356"/>
    <mergeCell ref="AD403:AI403"/>
    <mergeCell ref="Z350:AD350"/>
    <mergeCell ref="AE350:AI350"/>
    <mergeCell ref="AE349:AI349"/>
    <mergeCell ref="W533:AB533"/>
    <mergeCell ref="W535:AB535"/>
    <mergeCell ref="W536:AB536"/>
    <mergeCell ref="W537:AB537"/>
    <mergeCell ref="U354:Y354"/>
    <mergeCell ref="AE354:AI354"/>
    <mergeCell ref="AB369:AG369"/>
    <mergeCell ref="AD486:AI486"/>
    <mergeCell ref="AB367:AG367"/>
    <mergeCell ref="R372:X372"/>
    <mergeCell ref="Y372:Z372"/>
    <mergeCell ref="W541:AB541"/>
    <mergeCell ref="C54:AB54"/>
    <mergeCell ref="Z130:AD130"/>
    <mergeCell ref="K131:O131"/>
    <mergeCell ref="P131:T131"/>
    <mergeCell ref="U131:Y131"/>
    <mergeCell ref="U309:X309"/>
    <mergeCell ref="K115:N115"/>
    <mergeCell ref="K113:O113"/>
    <mergeCell ref="P113:T113"/>
    <mergeCell ref="W547:AB547"/>
    <mergeCell ref="W544:AB544"/>
    <mergeCell ref="W548:AB548"/>
    <mergeCell ref="AD547:AI547"/>
    <mergeCell ref="AD544:AI544"/>
    <mergeCell ref="AD545:AI545"/>
    <mergeCell ref="W545:AB545"/>
    <mergeCell ref="AM626:BS626"/>
    <mergeCell ref="C552:AI552"/>
    <mergeCell ref="C553:AI553"/>
    <mergeCell ref="AD548:AI548"/>
    <mergeCell ref="AD549:AI549"/>
    <mergeCell ref="AD550:AI550"/>
    <mergeCell ref="W550:AB550"/>
    <mergeCell ref="C626:AI626"/>
    <mergeCell ref="W549:AB549"/>
    <mergeCell ref="W597:AB597"/>
    <mergeCell ref="BG488:BL488"/>
    <mergeCell ref="BG457:BL457"/>
    <mergeCell ref="BN457:BS457"/>
    <mergeCell ref="AE120:AI120"/>
    <mergeCell ref="BG459:BL459"/>
    <mergeCell ref="BN459:BS459"/>
    <mergeCell ref="BN458:BS458"/>
    <mergeCell ref="BG446:BL446"/>
    <mergeCell ref="AG306:AI306"/>
    <mergeCell ref="BG432:BL432"/>
    <mergeCell ref="BG522:BL522"/>
    <mergeCell ref="BN522:BS522"/>
    <mergeCell ref="BN488:BS488"/>
    <mergeCell ref="BN460:BS460"/>
    <mergeCell ref="BN466:BS466"/>
    <mergeCell ref="BG494:BL494"/>
    <mergeCell ref="BG487:BL487"/>
    <mergeCell ref="BN487:BS487"/>
    <mergeCell ref="BN494:BS494"/>
    <mergeCell ref="BN489:BS489"/>
    <mergeCell ref="BG524:BL524"/>
    <mergeCell ref="AD33:AI33"/>
    <mergeCell ref="AD174:AI174"/>
    <mergeCell ref="AD80:AI80"/>
    <mergeCell ref="AD75:AI75"/>
    <mergeCell ref="BG489:BL489"/>
    <mergeCell ref="BG460:BL460"/>
    <mergeCell ref="BG466:BL466"/>
    <mergeCell ref="BG458:BL458"/>
    <mergeCell ref="AE110:AI110"/>
    <mergeCell ref="BG530:BL530"/>
    <mergeCell ref="BN530:BS530"/>
    <mergeCell ref="BG525:BL525"/>
    <mergeCell ref="BN525:BS525"/>
    <mergeCell ref="BG529:BL529"/>
    <mergeCell ref="BN529:BS529"/>
    <mergeCell ref="BN524:BS524"/>
    <mergeCell ref="BG485:BL485"/>
    <mergeCell ref="BN485:BS485"/>
    <mergeCell ref="AD543:AI543"/>
    <mergeCell ref="AD527:AI527"/>
    <mergeCell ref="AD530:AI530"/>
    <mergeCell ref="AD538:AI538"/>
    <mergeCell ref="AD540:AI540"/>
    <mergeCell ref="AD535:AI535"/>
    <mergeCell ref="AD536:AI536"/>
    <mergeCell ref="AD541:AI541"/>
    <mergeCell ref="AD542:AI542"/>
    <mergeCell ref="AD528:AI528"/>
    <mergeCell ref="BG486:BL486"/>
    <mergeCell ref="BN486:BS486"/>
    <mergeCell ref="AD526:AI526"/>
    <mergeCell ref="AD525:AI525"/>
    <mergeCell ref="AD512:AI512"/>
    <mergeCell ref="AD487:AI487"/>
    <mergeCell ref="AD515:AI515"/>
    <mergeCell ref="AD524:AI524"/>
    <mergeCell ref="AD514:AI514"/>
    <mergeCell ref="AD510:AI510"/>
    <mergeCell ref="BG447:BL447"/>
    <mergeCell ref="BN449:BS449"/>
    <mergeCell ref="BN450:BS450"/>
    <mergeCell ref="BN451:BS451"/>
    <mergeCell ref="BN452:BS452"/>
    <mergeCell ref="BG456:BL456"/>
    <mergeCell ref="BN456:BS456"/>
    <mergeCell ref="BN432:BS432"/>
    <mergeCell ref="BG436:BL436"/>
    <mergeCell ref="BN436:BS436"/>
    <mergeCell ref="BG433:BL433"/>
    <mergeCell ref="BN433:BS433"/>
    <mergeCell ref="BG434:BL434"/>
    <mergeCell ref="BN434:BS434"/>
    <mergeCell ref="BG430:BL430"/>
    <mergeCell ref="BN430:BS430"/>
    <mergeCell ref="BG424:BL424"/>
    <mergeCell ref="BN424:BS424"/>
    <mergeCell ref="BG425:BL425"/>
    <mergeCell ref="BN425:BS425"/>
    <mergeCell ref="BG431:BL431"/>
    <mergeCell ref="BN431:BS431"/>
    <mergeCell ref="BG426:BL426"/>
    <mergeCell ref="BN426:BS426"/>
    <mergeCell ref="BG427:BL427"/>
    <mergeCell ref="BN427:BS427"/>
    <mergeCell ref="BG428:BL428"/>
    <mergeCell ref="BN428:BS428"/>
    <mergeCell ref="BG429:BL429"/>
    <mergeCell ref="BN429:BS429"/>
    <mergeCell ref="AE96:AI96"/>
    <mergeCell ref="AE111:AI111"/>
    <mergeCell ref="AA97:AD97"/>
    <mergeCell ref="W101:Z101"/>
    <mergeCell ref="AA101:AD101"/>
    <mergeCell ref="Z99:AD99"/>
    <mergeCell ref="AE97:AI97"/>
    <mergeCell ref="Z102:AD102"/>
    <mergeCell ref="AE103:AI103"/>
    <mergeCell ref="AE102:AI102"/>
    <mergeCell ref="AE93:AI94"/>
    <mergeCell ref="K93:N93"/>
    <mergeCell ref="O93:R93"/>
    <mergeCell ref="O103:R103"/>
    <mergeCell ref="O111:R111"/>
    <mergeCell ref="K94:N94"/>
    <mergeCell ref="O94:R94"/>
    <mergeCell ref="S94:V94"/>
    <mergeCell ref="AE99:AI99"/>
    <mergeCell ref="AE105:AI105"/>
    <mergeCell ref="AE132:AI132"/>
    <mergeCell ref="AE130:AI130"/>
    <mergeCell ref="K130:O130"/>
    <mergeCell ref="AE113:AI113"/>
    <mergeCell ref="K114:O114"/>
    <mergeCell ref="P114:T114"/>
    <mergeCell ref="Z128:AD128"/>
    <mergeCell ref="Z114:AD114"/>
    <mergeCell ref="AE114:AI114"/>
    <mergeCell ref="AE115:AI115"/>
    <mergeCell ref="K133:O133"/>
    <mergeCell ref="P133:T133"/>
    <mergeCell ref="U133:Y133"/>
    <mergeCell ref="Z133:AD133"/>
    <mergeCell ref="Z131:AD131"/>
    <mergeCell ref="W116:Z116"/>
    <mergeCell ref="K132:O132"/>
    <mergeCell ref="P132:T132"/>
    <mergeCell ref="U132:Y132"/>
    <mergeCell ref="Z132:AD132"/>
    <mergeCell ref="K134:O134"/>
    <mergeCell ref="P134:T134"/>
    <mergeCell ref="U134:Y134"/>
    <mergeCell ref="Z134:AD134"/>
    <mergeCell ref="AE134:AI134"/>
    <mergeCell ref="AE135:AI135"/>
    <mergeCell ref="K135:O135"/>
    <mergeCell ref="P135:T135"/>
    <mergeCell ref="U135:Y135"/>
    <mergeCell ref="Z135:AD135"/>
    <mergeCell ref="AE136:AI136"/>
    <mergeCell ref="BK321:BN321"/>
    <mergeCell ref="BF321:BJ321"/>
    <mergeCell ref="AR318:AV318"/>
    <mergeCell ref="AR320:AV320"/>
    <mergeCell ref="BK319:BN319"/>
    <mergeCell ref="AD294:AI294"/>
    <mergeCell ref="BG294:BL294"/>
    <mergeCell ref="BN294:BS294"/>
    <mergeCell ref="BN287:BS287"/>
    <mergeCell ref="BO321:BS321"/>
    <mergeCell ref="BO318:BS318"/>
    <mergeCell ref="AR321:AV321"/>
    <mergeCell ref="AW321:AZ321"/>
    <mergeCell ref="K137:O137"/>
    <mergeCell ref="P137:T137"/>
    <mergeCell ref="U137:Y137"/>
    <mergeCell ref="Z137:AD137"/>
    <mergeCell ref="AE137:AI137"/>
    <mergeCell ref="BA321:BE321"/>
    <mergeCell ref="BO319:BS319"/>
    <mergeCell ref="BK320:BN320"/>
    <mergeCell ref="BO320:BS320"/>
    <mergeCell ref="BF319:BJ319"/>
    <mergeCell ref="AW318:AZ318"/>
    <mergeCell ref="BK318:BN318"/>
    <mergeCell ref="BA320:BE320"/>
    <mergeCell ref="BA318:BE318"/>
    <mergeCell ref="BF318:BJ318"/>
    <mergeCell ref="BF320:BJ320"/>
    <mergeCell ref="AR319:AV319"/>
    <mergeCell ref="AW319:AZ319"/>
    <mergeCell ref="BA319:BE319"/>
    <mergeCell ref="AE319:AI319"/>
    <mergeCell ref="AW320:AZ320"/>
    <mergeCell ref="BA317:BE317"/>
    <mergeCell ref="BG295:BL295"/>
    <mergeCell ref="BN295:BS295"/>
    <mergeCell ref="AR316:BE316"/>
    <mergeCell ref="BF316:BS316"/>
    <mergeCell ref="BK317:BN317"/>
    <mergeCell ref="BF317:BJ317"/>
    <mergeCell ref="BO317:BS317"/>
    <mergeCell ref="AR317:AV317"/>
    <mergeCell ref="AW317:AZ317"/>
    <mergeCell ref="BG293:BL293"/>
    <mergeCell ref="BN293:BS293"/>
    <mergeCell ref="BG285:BL285"/>
    <mergeCell ref="BN285:BS285"/>
    <mergeCell ref="BG286:BL286"/>
    <mergeCell ref="BN286:BS286"/>
    <mergeCell ref="BG290:BL290"/>
    <mergeCell ref="BN290:BS290"/>
    <mergeCell ref="BN292:BS292"/>
    <mergeCell ref="BG287:BL287"/>
    <mergeCell ref="BG284:BL284"/>
    <mergeCell ref="BG274:BL274"/>
    <mergeCell ref="BN274:BS274"/>
    <mergeCell ref="BN279:BS279"/>
    <mergeCell ref="BN275:BS275"/>
    <mergeCell ref="BN263:BS263"/>
    <mergeCell ref="BG266:BL266"/>
    <mergeCell ref="BN266:BS266"/>
    <mergeCell ref="BG269:BL269"/>
    <mergeCell ref="BN273:BS273"/>
    <mergeCell ref="BN269:BS269"/>
    <mergeCell ref="BG273:BL273"/>
    <mergeCell ref="BG255:BL255"/>
    <mergeCell ref="BN255:BS255"/>
    <mergeCell ref="BG271:BL271"/>
    <mergeCell ref="BG263:BL263"/>
    <mergeCell ref="BG244:BL244"/>
    <mergeCell ref="BN244:BS244"/>
    <mergeCell ref="BG246:BL246"/>
    <mergeCell ref="BN246:BS246"/>
    <mergeCell ref="BG254:BL254"/>
    <mergeCell ref="BN254:BS254"/>
    <mergeCell ref="BG247:BL247"/>
    <mergeCell ref="BN247:BS247"/>
    <mergeCell ref="BN222:BS222"/>
    <mergeCell ref="BN225:BS225"/>
    <mergeCell ref="BG225:BL225"/>
    <mergeCell ref="BG227:BL227"/>
    <mergeCell ref="BN227:BS227"/>
    <mergeCell ref="K348:O348"/>
    <mergeCell ref="P348:T348"/>
    <mergeCell ref="U348:Y348"/>
    <mergeCell ref="AE348:AI348"/>
    <mergeCell ref="AD233:AI233"/>
    <mergeCell ref="BG191:BL191"/>
    <mergeCell ref="AD210:AI210"/>
    <mergeCell ref="AD209:AI209"/>
    <mergeCell ref="BN192:BS192"/>
    <mergeCell ref="BG192:BL192"/>
    <mergeCell ref="BN193:BS193"/>
    <mergeCell ref="BG194:BL194"/>
    <mergeCell ref="BN194:BS194"/>
    <mergeCell ref="BN198:BS198"/>
    <mergeCell ref="BG198:BL198"/>
    <mergeCell ref="BG193:BL193"/>
    <mergeCell ref="AD222:AI222"/>
    <mergeCell ref="AD196:AI196"/>
    <mergeCell ref="AD206:AI206"/>
    <mergeCell ref="BG222:BL222"/>
    <mergeCell ref="AD208:AI208"/>
    <mergeCell ref="AD199:AI199"/>
    <mergeCell ref="AD194:AI194"/>
    <mergeCell ref="AD197:AI197"/>
    <mergeCell ref="AD207:AI207"/>
    <mergeCell ref="BB181:BG181"/>
    <mergeCell ref="BH181:BM181"/>
    <mergeCell ref="BN181:BS181"/>
    <mergeCell ref="BN182:BS182"/>
    <mergeCell ref="AV183:BA183"/>
    <mergeCell ref="BB183:BG183"/>
    <mergeCell ref="BH183:BM183"/>
    <mergeCell ref="BN183:BS183"/>
    <mergeCell ref="AV181:BA181"/>
    <mergeCell ref="AV178:BA178"/>
    <mergeCell ref="BB178:BG178"/>
    <mergeCell ref="BH178:BM178"/>
    <mergeCell ref="BN178:BS178"/>
    <mergeCell ref="AV180:BA180"/>
    <mergeCell ref="BB180:BG180"/>
    <mergeCell ref="BH180:BM180"/>
    <mergeCell ref="BN180:BS180"/>
    <mergeCell ref="AV176:BA176"/>
    <mergeCell ref="BB176:BG176"/>
    <mergeCell ref="BH176:BM176"/>
    <mergeCell ref="BN176:BS176"/>
    <mergeCell ref="AV177:BA177"/>
    <mergeCell ref="BB177:BG177"/>
    <mergeCell ref="BH177:BM177"/>
    <mergeCell ref="BN177:BS177"/>
    <mergeCell ref="AV173:BA173"/>
    <mergeCell ref="BB173:BG173"/>
    <mergeCell ref="BH173:BM173"/>
    <mergeCell ref="BN173:BS173"/>
    <mergeCell ref="AV175:BA175"/>
    <mergeCell ref="BB175:BG175"/>
    <mergeCell ref="BH175:BM175"/>
    <mergeCell ref="BN175:BS175"/>
    <mergeCell ref="AV171:BA171"/>
    <mergeCell ref="BB171:BG171"/>
    <mergeCell ref="BH171:BM171"/>
    <mergeCell ref="BN171:BS171"/>
    <mergeCell ref="AV172:BA172"/>
    <mergeCell ref="BB172:BG172"/>
    <mergeCell ref="BH172:BM172"/>
    <mergeCell ref="BN172:BS172"/>
    <mergeCell ref="AV169:BA169"/>
    <mergeCell ref="BB169:BG169"/>
    <mergeCell ref="BH169:BM169"/>
    <mergeCell ref="BN169:BS169"/>
    <mergeCell ref="AV170:BA170"/>
    <mergeCell ref="BB170:BG170"/>
    <mergeCell ref="BH170:BM170"/>
    <mergeCell ref="BN170:BS170"/>
    <mergeCell ref="AV168:BA168"/>
    <mergeCell ref="BB168:BG168"/>
    <mergeCell ref="BH168:BM168"/>
    <mergeCell ref="BN168:BS168"/>
    <mergeCell ref="BG150:BL150"/>
    <mergeCell ref="BN150:BS150"/>
    <mergeCell ref="BN147:BS147"/>
    <mergeCell ref="BG149:BL149"/>
    <mergeCell ref="BN149:BS149"/>
    <mergeCell ref="K138:O138"/>
    <mergeCell ref="P138:T138"/>
    <mergeCell ref="U138:Y138"/>
    <mergeCell ref="Z138:AD138"/>
    <mergeCell ref="AE138:AI138"/>
    <mergeCell ref="K141:O141"/>
    <mergeCell ref="AE139:AI139"/>
    <mergeCell ref="BG147:BL147"/>
    <mergeCell ref="K136:O136"/>
    <mergeCell ref="P136:T136"/>
    <mergeCell ref="U136:Y136"/>
    <mergeCell ref="Z136:AD136"/>
    <mergeCell ref="K142:O142"/>
    <mergeCell ref="P142:T142"/>
    <mergeCell ref="U142:Y142"/>
    <mergeCell ref="Z142:AD142"/>
    <mergeCell ref="AE142:AI142"/>
    <mergeCell ref="BN120:BS120"/>
    <mergeCell ref="K139:O139"/>
    <mergeCell ref="P139:T139"/>
    <mergeCell ref="U139:Y139"/>
    <mergeCell ref="Z139:AD139"/>
    <mergeCell ref="Z144:AD144"/>
    <mergeCell ref="AE144:AI144"/>
    <mergeCell ref="P141:T141"/>
    <mergeCell ref="U141:Y141"/>
    <mergeCell ref="Z141:AD141"/>
    <mergeCell ref="AE141:AI141"/>
    <mergeCell ref="Z146:AD146"/>
    <mergeCell ref="AE146:AI146"/>
    <mergeCell ref="K143:O143"/>
    <mergeCell ref="P143:T143"/>
    <mergeCell ref="U143:Y143"/>
    <mergeCell ref="Z143:AD143"/>
    <mergeCell ref="AE143:AI143"/>
    <mergeCell ref="K144:O144"/>
    <mergeCell ref="P144:T144"/>
    <mergeCell ref="U144:Y144"/>
    <mergeCell ref="Z148:AD148"/>
    <mergeCell ref="AE148:AI148"/>
    <mergeCell ref="K145:O145"/>
    <mergeCell ref="P145:T145"/>
    <mergeCell ref="U145:Y145"/>
    <mergeCell ref="Z145:AD145"/>
    <mergeCell ref="AE145:AI145"/>
    <mergeCell ref="K146:O146"/>
    <mergeCell ref="P146:T146"/>
    <mergeCell ref="U146:Y146"/>
    <mergeCell ref="Z150:AD150"/>
    <mergeCell ref="AE150:AI150"/>
    <mergeCell ref="K147:O147"/>
    <mergeCell ref="P147:T147"/>
    <mergeCell ref="U147:Y147"/>
    <mergeCell ref="Z147:AD147"/>
    <mergeCell ref="AE147:AI147"/>
    <mergeCell ref="K148:O148"/>
    <mergeCell ref="P148:T148"/>
    <mergeCell ref="U148:Y148"/>
    <mergeCell ref="Z152:AD152"/>
    <mergeCell ref="AE152:AI152"/>
    <mergeCell ref="K149:O149"/>
    <mergeCell ref="P149:T149"/>
    <mergeCell ref="U149:Y149"/>
    <mergeCell ref="Z149:AD149"/>
    <mergeCell ref="AE149:AI149"/>
    <mergeCell ref="K150:O150"/>
    <mergeCell ref="P150:T150"/>
    <mergeCell ref="U150:Y150"/>
    <mergeCell ref="W160:AB160"/>
    <mergeCell ref="AD160:AI160"/>
    <mergeCell ref="K151:O151"/>
    <mergeCell ref="P151:T151"/>
    <mergeCell ref="U151:Y151"/>
    <mergeCell ref="Z151:AD151"/>
    <mergeCell ref="AE151:AI151"/>
    <mergeCell ref="K152:O152"/>
    <mergeCell ref="P152:T152"/>
    <mergeCell ref="U152:Y152"/>
    <mergeCell ref="AD231:AI231"/>
    <mergeCell ref="R177:W177"/>
    <mergeCell ref="X173:AC173"/>
    <mergeCell ref="R176:W176"/>
    <mergeCell ref="AD173:AI173"/>
    <mergeCell ref="AD155:AI155"/>
    <mergeCell ref="W157:AB157"/>
    <mergeCell ref="AD157:AI157"/>
    <mergeCell ref="W159:AB159"/>
    <mergeCell ref="W161:AB161"/>
    <mergeCell ref="AD161:AI161"/>
    <mergeCell ref="W162:AB162"/>
    <mergeCell ref="AD162:AI162"/>
    <mergeCell ref="AA320:AD320"/>
    <mergeCell ref="AC311:AF311"/>
    <mergeCell ref="V316:AI316"/>
    <mergeCell ref="AD177:AI177"/>
    <mergeCell ref="S208:X208"/>
    <mergeCell ref="AD178:AI178"/>
    <mergeCell ref="AD159:AI159"/>
    <mergeCell ref="U349:Y349"/>
    <mergeCell ref="Z349:AD349"/>
    <mergeCell ref="AA317:AD317"/>
    <mergeCell ref="W317:Z317"/>
    <mergeCell ref="AA319:AD319"/>
    <mergeCell ref="AE318:AI318"/>
    <mergeCell ref="AA321:AD321"/>
    <mergeCell ref="Q319:U319"/>
    <mergeCell ref="Q320:U320"/>
    <mergeCell ref="K355:O355"/>
    <mergeCell ref="P355:T355"/>
    <mergeCell ref="U355:Y355"/>
    <mergeCell ref="Z355:AD355"/>
    <mergeCell ref="AE355:AI355"/>
    <mergeCell ref="K354:O354"/>
    <mergeCell ref="Z354:AD354"/>
    <mergeCell ref="K357:O357"/>
    <mergeCell ref="P357:T357"/>
    <mergeCell ref="U357:Y357"/>
    <mergeCell ref="Z357:AD357"/>
    <mergeCell ref="AE357:AI357"/>
    <mergeCell ref="K356:O356"/>
    <mergeCell ref="K358:O358"/>
    <mergeCell ref="P358:T358"/>
    <mergeCell ref="U358:Y358"/>
    <mergeCell ref="Z358:AD358"/>
    <mergeCell ref="AE358:AI358"/>
    <mergeCell ref="K359:O359"/>
    <mergeCell ref="P359:T359"/>
    <mergeCell ref="U359:Y359"/>
    <mergeCell ref="Z359:AD359"/>
    <mergeCell ref="AE359:AI359"/>
    <mergeCell ref="K360:O360"/>
    <mergeCell ref="P360:T360"/>
    <mergeCell ref="U360:Y360"/>
    <mergeCell ref="Z361:AD361"/>
    <mergeCell ref="AE361:AI361"/>
    <mergeCell ref="AE362:AI362"/>
    <mergeCell ref="Z362:AD362"/>
    <mergeCell ref="K361:O361"/>
    <mergeCell ref="P361:T361"/>
    <mergeCell ref="AB372:AG372"/>
    <mergeCell ref="AH372:AI372"/>
    <mergeCell ref="K363:O363"/>
    <mergeCell ref="P363:T363"/>
    <mergeCell ref="U363:Y363"/>
    <mergeCell ref="Z363:AD363"/>
    <mergeCell ref="AE363:AI363"/>
    <mergeCell ref="S367:X367"/>
    <mergeCell ref="W380:AB380"/>
    <mergeCell ref="W381:AB381"/>
    <mergeCell ref="AD382:AI382"/>
    <mergeCell ref="V384:AB384"/>
    <mergeCell ref="AD385:AI385"/>
    <mergeCell ref="D370:Q370"/>
    <mergeCell ref="AB370:AG370"/>
    <mergeCell ref="R371:X371"/>
    <mergeCell ref="Y371:Z371"/>
    <mergeCell ref="AB371:AG371"/>
    <mergeCell ref="BG83:BL83"/>
    <mergeCell ref="BG84:BL84"/>
    <mergeCell ref="BN84:BS84"/>
    <mergeCell ref="BN83:BS83"/>
    <mergeCell ref="AD406:AI406"/>
    <mergeCell ref="AD405:AI405"/>
    <mergeCell ref="AD391:AI391"/>
    <mergeCell ref="AD392:AI392"/>
    <mergeCell ref="AD389:AI389"/>
    <mergeCell ref="AD384:AJ384"/>
    <mergeCell ref="BG78:BL78"/>
    <mergeCell ref="BN78:BS78"/>
    <mergeCell ref="BG74:BL74"/>
    <mergeCell ref="BN74:BS74"/>
    <mergeCell ref="BG75:BL75"/>
    <mergeCell ref="BN75:BS75"/>
    <mergeCell ref="BG82:BL82"/>
    <mergeCell ref="BN82:BS82"/>
    <mergeCell ref="BG73:BL73"/>
    <mergeCell ref="BN73:BS73"/>
    <mergeCell ref="BG70:BL70"/>
    <mergeCell ref="BG61:BL61"/>
    <mergeCell ref="BG80:BL80"/>
    <mergeCell ref="BG62:BL62"/>
    <mergeCell ref="BN62:BS62"/>
    <mergeCell ref="BN80:BS80"/>
    <mergeCell ref="BG72:BL72"/>
    <mergeCell ref="BN72:BS72"/>
    <mergeCell ref="BN70:BS70"/>
    <mergeCell ref="BG40:BL40"/>
    <mergeCell ref="BN40:BS40"/>
    <mergeCell ref="BN61:BS61"/>
    <mergeCell ref="BN54:BS54"/>
    <mergeCell ref="BG63:BL63"/>
    <mergeCell ref="BN63:BS63"/>
    <mergeCell ref="BN42:BS42"/>
    <mergeCell ref="BN11:BS11"/>
    <mergeCell ref="BG11:BL11"/>
    <mergeCell ref="BG12:BL12"/>
    <mergeCell ref="BN32:BS32"/>
    <mergeCell ref="BG29:BL29"/>
    <mergeCell ref="BG24:BL24"/>
    <mergeCell ref="BN24:BS24"/>
    <mergeCell ref="BN12:BS12"/>
    <mergeCell ref="BG8:BL8"/>
    <mergeCell ref="BN8:BS8"/>
    <mergeCell ref="BG10:BL10"/>
    <mergeCell ref="BN10:BS10"/>
    <mergeCell ref="BN33:BS33"/>
    <mergeCell ref="BN38:BS38"/>
    <mergeCell ref="BN29:BS29"/>
    <mergeCell ref="BG31:BL31"/>
    <mergeCell ref="BN31:BS31"/>
    <mergeCell ref="BG13:BL13"/>
    <mergeCell ref="W81:AB81"/>
    <mergeCell ref="W72:AB72"/>
    <mergeCell ref="W80:AB80"/>
    <mergeCell ref="BN44:BS44"/>
    <mergeCell ref="BG45:BL45"/>
    <mergeCell ref="BN45:BS45"/>
    <mergeCell ref="W47:AB47"/>
    <mergeCell ref="BN59:BS59"/>
    <mergeCell ref="W78:AB78"/>
    <mergeCell ref="BG59:BL59"/>
    <mergeCell ref="BN52:BS52"/>
    <mergeCell ref="BN53:BS53"/>
    <mergeCell ref="BG49:BL49"/>
    <mergeCell ref="BN49:BS49"/>
    <mergeCell ref="BG46:BL46"/>
    <mergeCell ref="BN46:BS46"/>
    <mergeCell ref="BG44:BL44"/>
    <mergeCell ref="BG43:BL43"/>
    <mergeCell ref="W46:AB46"/>
    <mergeCell ref="BN13:BS13"/>
    <mergeCell ref="BN19:BS19"/>
    <mergeCell ref="BG16:BL16"/>
    <mergeCell ref="BN16:BS16"/>
    <mergeCell ref="BG19:BL19"/>
    <mergeCell ref="BN43:BS43"/>
    <mergeCell ref="W20:AB20"/>
    <mergeCell ref="AD44:AI44"/>
    <mergeCell ref="BG41:BL41"/>
    <mergeCell ref="BN41:BS41"/>
    <mergeCell ref="BG33:BL33"/>
    <mergeCell ref="BG35:BL35"/>
    <mergeCell ref="AD29:AI29"/>
    <mergeCell ref="BG32:BL32"/>
    <mergeCell ref="AD32:AI32"/>
    <mergeCell ref="BG38:BL38"/>
    <mergeCell ref="BG42:BL42"/>
    <mergeCell ref="W35:AB35"/>
    <mergeCell ref="AD31:AI31"/>
    <mergeCell ref="BN35:BS35"/>
    <mergeCell ref="AD25:AI25"/>
    <mergeCell ref="W489:AB489"/>
    <mergeCell ref="AD489:AI489"/>
    <mergeCell ref="W436:AB436"/>
    <mergeCell ref="AD444:AI444"/>
    <mergeCell ref="AD466:AI466"/>
    <mergeCell ref="W455:AB455"/>
    <mergeCell ref="AD491:AI491"/>
    <mergeCell ref="AD492:AI492"/>
    <mergeCell ref="W490:AB490"/>
    <mergeCell ref="W477:AB477"/>
    <mergeCell ref="AD436:AI436"/>
    <mergeCell ref="AD474:AI474"/>
    <mergeCell ref="AD439:AI439"/>
    <mergeCell ref="W475:AB475"/>
    <mergeCell ref="AD477:AI477"/>
    <mergeCell ref="AD449:AI449"/>
    <mergeCell ref="AD517:AI517"/>
    <mergeCell ref="AD494:AI494"/>
    <mergeCell ref="W497:AB497"/>
    <mergeCell ref="W487:AB487"/>
    <mergeCell ref="AD462:AI462"/>
    <mergeCell ref="AD428:AI428"/>
    <mergeCell ref="AD429:AI429"/>
    <mergeCell ref="W488:AB488"/>
    <mergeCell ref="AD432:AI432"/>
    <mergeCell ref="AD500:AI500"/>
    <mergeCell ref="AD423:AI423"/>
    <mergeCell ref="W399:AB399"/>
    <mergeCell ref="W400:AB400"/>
    <mergeCell ref="AD399:AI399"/>
    <mergeCell ref="AD397:AI397"/>
    <mergeCell ref="W402:AB402"/>
    <mergeCell ref="W417:AB417"/>
    <mergeCell ref="W418:AB418"/>
    <mergeCell ref="AD418:AI418"/>
    <mergeCell ref="W406:AB406"/>
    <mergeCell ref="W155:AB155"/>
    <mergeCell ref="S105:V105"/>
    <mergeCell ref="W397:AB397"/>
    <mergeCell ref="W398:AB398"/>
    <mergeCell ref="V385:AB385"/>
    <mergeCell ref="AA105:AD105"/>
    <mergeCell ref="W236:AB236"/>
    <mergeCell ref="X175:AC175"/>
    <mergeCell ref="AD175:AI175"/>
    <mergeCell ref="R181:W181"/>
    <mergeCell ref="AE100:AI100"/>
    <mergeCell ref="AE101:AI101"/>
    <mergeCell ref="W105:Z105"/>
    <mergeCell ref="AE104:AI104"/>
    <mergeCell ref="AA103:AD103"/>
    <mergeCell ref="AA104:AD104"/>
    <mergeCell ref="AD191:AI191"/>
    <mergeCell ref="Z192:AB192"/>
    <mergeCell ref="R183:W183"/>
    <mergeCell ref="R184:W184"/>
    <mergeCell ref="AD180:AI180"/>
    <mergeCell ref="AD176:AI176"/>
    <mergeCell ref="AD182:AI182"/>
    <mergeCell ref="S192:X192"/>
    <mergeCell ref="X176:AC176"/>
    <mergeCell ref="X178:AC178"/>
    <mergeCell ref="O208:Q208"/>
    <mergeCell ref="AD236:AI236"/>
    <mergeCell ref="Z197:AB197"/>
    <mergeCell ref="AD212:AI212"/>
    <mergeCell ref="W233:AB233"/>
    <mergeCell ref="O213:Q213"/>
    <mergeCell ref="AD225:AI225"/>
    <mergeCell ref="Z208:AB208"/>
    <mergeCell ref="N201:Q201"/>
    <mergeCell ref="S209:X209"/>
    <mergeCell ref="AD273:AI273"/>
    <mergeCell ref="W272:AB272"/>
    <mergeCell ref="W279:AB279"/>
    <mergeCell ref="AD247:AI247"/>
    <mergeCell ref="AD272:AI272"/>
    <mergeCell ref="AD253:AI253"/>
    <mergeCell ref="C257:AI259"/>
    <mergeCell ref="AD265:AI265"/>
    <mergeCell ref="AD248:AI248"/>
    <mergeCell ref="AD266:AI266"/>
    <mergeCell ref="Z210:AB210"/>
    <mergeCell ref="Z207:AB207"/>
    <mergeCell ref="W282:AB282"/>
    <mergeCell ref="W274:AB274"/>
    <mergeCell ref="W266:AB266"/>
    <mergeCell ref="W222:AB222"/>
    <mergeCell ref="W269:AB269"/>
    <mergeCell ref="W255:AB255"/>
    <mergeCell ref="W271:AB271"/>
    <mergeCell ref="Z213:AB213"/>
    <mergeCell ref="AD286:AI286"/>
    <mergeCell ref="AD276:AI276"/>
    <mergeCell ref="AC306:AF306"/>
    <mergeCell ref="AE317:AI317"/>
    <mergeCell ref="W294:AB294"/>
    <mergeCell ref="W276:AB276"/>
    <mergeCell ref="W287:AB287"/>
    <mergeCell ref="AD282:AI282"/>
    <mergeCell ref="AG309:AI309"/>
    <mergeCell ref="W284:AB284"/>
    <mergeCell ref="AD287:AI287"/>
    <mergeCell ref="AD285:AI285"/>
    <mergeCell ref="W286:AB286"/>
    <mergeCell ref="AD293:AI293"/>
    <mergeCell ref="AD292:AI292"/>
    <mergeCell ref="AD290:AI290"/>
    <mergeCell ref="AD295:AI295"/>
    <mergeCell ref="AD269:AI269"/>
    <mergeCell ref="AD279:AI279"/>
    <mergeCell ref="AD275:AI275"/>
    <mergeCell ref="AD271:AI271"/>
    <mergeCell ref="W277:AB277"/>
    <mergeCell ref="AD184:AI184"/>
    <mergeCell ref="Z194:AB194"/>
    <mergeCell ref="S207:X207"/>
    <mergeCell ref="AD217:AI217"/>
    <mergeCell ref="Z196:AB196"/>
    <mergeCell ref="AD183:AI183"/>
    <mergeCell ref="AD181:AI181"/>
    <mergeCell ref="AD186:AI186"/>
    <mergeCell ref="Y198:AB198"/>
    <mergeCell ref="AD244:AI244"/>
    <mergeCell ref="AD192:AI192"/>
    <mergeCell ref="W234:AB234"/>
    <mergeCell ref="AD201:AI201"/>
    <mergeCell ref="W227:AB227"/>
    <mergeCell ref="AD193:AI193"/>
    <mergeCell ref="X180:AC180"/>
    <mergeCell ref="X184:AC184"/>
    <mergeCell ref="X183:AC183"/>
    <mergeCell ref="X181:AC181"/>
    <mergeCell ref="L173:Q173"/>
    <mergeCell ref="L171:Q171"/>
    <mergeCell ref="L177:Q177"/>
    <mergeCell ref="L175:Q175"/>
    <mergeCell ref="X171:AC171"/>
    <mergeCell ref="R175:W175"/>
    <mergeCell ref="O193:Q193"/>
    <mergeCell ref="S191:X191"/>
    <mergeCell ref="X177:AC177"/>
    <mergeCell ref="L174:Q174"/>
    <mergeCell ref="X172:AC172"/>
    <mergeCell ref="K349:O349"/>
    <mergeCell ref="P349:T349"/>
    <mergeCell ref="W330:AB330"/>
    <mergeCell ref="D328:U328"/>
    <mergeCell ref="W328:AB328"/>
    <mergeCell ref="S194:X194"/>
    <mergeCell ref="S206:X206"/>
    <mergeCell ref="K353:O353"/>
    <mergeCell ref="D337:U337"/>
    <mergeCell ref="W331:AB331"/>
    <mergeCell ref="P350:T350"/>
    <mergeCell ref="W338:AB338"/>
    <mergeCell ref="S306:T306"/>
    <mergeCell ref="AA318:AD318"/>
    <mergeCell ref="W275:AB275"/>
    <mergeCell ref="AD198:AI198"/>
    <mergeCell ref="W273:AB273"/>
    <mergeCell ref="W278:AB278"/>
    <mergeCell ref="AD277:AI277"/>
    <mergeCell ref="W292:AB292"/>
    <mergeCell ref="AD336:AI336"/>
    <mergeCell ref="AD278:AI278"/>
    <mergeCell ref="AD249:AI249"/>
    <mergeCell ref="AD251:AI251"/>
    <mergeCell ref="AD227:AI227"/>
    <mergeCell ref="D327:U327"/>
    <mergeCell ref="W334:AB334"/>
    <mergeCell ref="W336:AB336"/>
    <mergeCell ref="AD330:AI330"/>
    <mergeCell ref="W327:AB327"/>
    <mergeCell ref="AD327:AI327"/>
    <mergeCell ref="AD331:AI331"/>
    <mergeCell ref="D329:U329"/>
    <mergeCell ref="D330:U330"/>
    <mergeCell ref="L170:Q170"/>
    <mergeCell ref="C209:M209"/>
    <mergeCell ref="AD328:AI328"/>
    <mergeCell ref="C309:F309"/>
    <mergeCell ref="AG307:AI307"/>
    <mergeCell ref="AD274:AI274"/>
    <mergeCell ref="C207:M207"/>
    <mergeCell ref="Y199:AB199"/>
    <mergeCell ref="O212:Q212"/>
    <mergeCell ref="W249:AB249"/>
    <mergeCell ref="N198:Q198"/>
    <mergeCell ref="L178:Q178"/>
    <mergeCell ref="L179:Q179"/>
    <mergeCell ref="N199:Q199"/>
    <mergeCell ref="L181:Q181"/>
    <mergeCell ref="L184:Q184"/>
    <mergeCell ref="C198:M198"/>
    <mergeCell ref="P189:U189"/>
    <mergeCell ref="R178:W178"/>
    <mergeCell ref="R180:W180"/>
    <mergeCell ref="AD337:AI337"/>
    <mergeCell ref="O192:Q192"/>
    <mergeCell ref="O191:Q191"/>
    <mergeCell ref="S196:X196"/>
    <mergeCell ref="Z191:AB191"/>
    <mergeCell ref="W253:AB253"/>
    <mergeCell ref="W244:AB244"/>
    <mergeCell ref="W250:AB250"/>
    <mergeCell ref="W246:AB246"/>
    <mergeCell ref="B297:AH298"/>
    <mergeCell ref="W82:AB82"/>
    <mergeCell ref="AD83:AI83"/>
    <mergeCell ref="L176:Q176"/>
    <mergeCell ref="L180:Q180"/>
    <mergeCell ref="C210:M210"/>
    <mergeCell ref="L183:Q183"/>
    <mergeCell ref="O194:Q194"/>
    <mergeCell ref="L168:Q168"/>
    <mergeCell ref="L172:Q172"/>
    <mergeCell ref="L169:Q169"/>
    <mergeCell ref="W49:AB49"/>
    <mergeCell ref="AD48:AI48"/>
    <mergeCell ref="AD47:AI47"/>
    <mergeCell ref="W48:AB48"/>
    <mergeCell ref="AD63:AI63"/>
    <mergeCell ref="W62:AB62"/>
    <mergeCell ref="AD52:AI52"/>
    <mergeCell ref="AD53:AI53"/>
    <mergeCell ref="W59:AB59"/>
    <mergeCell ref="C52:AB52"/>
    <mergeCell ref="AD59:AI59"/>
    <mergeCell ref="AD61:AI61"/>
    <mergeCell ref="W75:AB75"/>
    <mergeCell ref="AD72:AI72"/>
    <mergeCell ref="W74:AB74"/>
    <mergeCell ref="AD74:AI74"/>
    <mergeCell ref="W73:AB73"/>
    <mergeCell ref="AD73:AI73"/>
    <mergeCell ref="W70:AB70"/>
    <mergeCell ref="P102:T102"/>
    <mergeCell ref="U102:Y102"/>
    <mergeCell ref="W63:AB63"/>
    <mergeCell ref="AE98:AI98"/>
    <mergeCell ref="AE95:AI95"/>
    <mergeCell ref="W84:AB84"/>
    <mergeCell ref="AD84:AI84"/>
    <mergeCell ref="AD82:AI82"/>
    <mergeCell ref="AD81:AI81"/>
    <mergeCell ref="AD78:AI78"/>
    <mergeCell ref="K105:N105"/>
    <mergeCell ref="P107:T107"/>
    <mergeCell ref="U107:Y107"/>
    <mergeCell ref="W8:AB8"/>
    <mergeCell ref="W10:AB10"/>
    <mergeCell ref="W12:AB12"/>
    <mergeCell ref="W11:AB11"/>
    <mergeCell ref="W83:AB83"/>
    <mergeCell ref="O105:R105"/>
    <mergeCell ref="K95:O95"/>
    <mergeCell ref="AD8:AI8"/>
    <mergeCell ref="W18:AB18"/>
    <mergeCell ref="AD18:AI18"/>
    <mergeCell ref="W19:AB19"/>
    <mergeCell ref="AD10:AI10"/>
    <mergeCell ref="AD11:AI11"/>
    <mergeCell ref="AD12:AI12"/>
    <mergeCell ref="AD19:AI19"/>
    <mergeCell ref="AD9:AI9"/>
    <mergeCell ref="AD16:AI16"/>
    <mergeCell ref="W13:AB13"/>
    <mergeCell ref="AD13:AI13"/>
    <mergeCell ref="W34:AB34"/>
    <mergeCell ref="W31:AB31"/>
    <mergeCell ref="W29:AB29"/>
    <mergeCell ref="AD34:AI34"/>
    <mergeCell ref="W33:AB33"/>
    <mergeCell ref="W16:AB16"/>
    <mergeCell ref="AD21:AI21"/>
    <mergeCell ref="AD24:AI24"/>
    <mergeCell ref="R173:W173"/>
    <mergeCell ref="Z193:AB193"/>
    <mergeCell ref="Z209:AB209"/>
    <mergeCell ref="AE351:AI351"/>
    <mergeCell ref="AD329:AI329"/>
    <mergeCell ref="W329:AB329"/>
    <mergeCell ref="D336:U336"/>
    <mergeCell ref="AD250:AI250"/>
    <mergeCell ref="Y309:AB309"/>
    <mergeCell ref="C306:F306"/>
    <mergeCell ref="I321:L321"/>
    <mergeCell ref="I319:L319"/>
    <mergeCell ref="I318:L318"/>
    <mergeCell ref="G309:O309"/>
    <mergeCell ref="M319:P319"/>
    <mergeCell ref="M320:P320"/>
    <mergeCell ref="M321:P321"/>
    <mergeCell ref="I320:L320"/>
    <mergeCell ref="I317:L317"/>
    <mergeCell ref="P311:Q311"/>
    <mergeCell ref="AD169:AI169"/>
    <mergeCell ref="X168:AC168"/>
    <mergeCell ref="AD170:AI170"/>
    <mergeCell ref="AD179:AI179"/>
    <mergeCell ref="R170:W170"/>
    <mergeCell ref="R171:W171"/>
    <mergeCell ref="AD171:AI171"/>
    <mergeCell ref="X169:AC169"/>
    <mergeCell ref="X170:AC170"/>
    <mergeCell ref="AD172:AI172"/>
    <mergeCell ref="G307:O307"/>
    <mergeCell ref="C308:F308"/>
    <mergeCell ref="C307:F307"/>
    <mergeCell ref="W254:AB254"/>
    <mergeCell ref="AD263:AI263"/>
    <mergeCell ref="AC307:AF307"/>
    <mergeCell ref="AD254:AI254"/>
    <mergeCell ref="G306:O306"/>
    <mergeCell ref="B300:AH301"/>
    <mergeCell ref="G308:O308"/>
    <mergeCell ref="AD433:AI433"/>
    <mergeCell ref="W434:AB434"/>
    <mergeCell ref="W486:AB486"/>
    <mergeCell ref="W462:AB462"/>
    <mergeCell ref="AD472:AI472"/>
    <mergeCell ref="W484:AB484"/>
    <mergeCell ref="AD473:AI473"/>
    <mergeCell ref="AD443:AI443"/>
    <mergeCell ref="AD452:AI452"/>
    <mergeCell ref="AD478:AI478"/>
    <mergeCell ref="C506:T506"/>
    <mergeCell ref="D514:U514"/>
    <mergeCell ref="W514:AB514"/>
    <mergeCell ref="W427:AB427"/>
    <mergeCell ref="R174:W174"/>
    <mergeCell ref="X174:AC174"/>
    <mergeCell ref="C504:T504"/>
    <mergeCell ref="C505:T505"/>
    <mergeCell ref="W476:AB476"/>
    <mergeCell ref="W479:AB479"/>
    <mergeCell ref="AD519:AI519"/>
    <mergeCell ref="D517:U517"/>
    <mergeCell ref="D518:U518"/>
    <mergeCell ref="W518:AB518"/>
    <mergeCell ref="AD518:AI518"/>
    <mergeCell ref="AD506:AI506"/>
    <mergeCell ref="AD508:AI508"/>
    <mergeCell ref="D515:U515"/>
    <mergeCell ref="D516:U516"/>
    <mergeCell ref="AD516:AI516"/>
    <mergeCell ref="C500:T500"/>
    <mergeCell ref="W500:AB500"/>
    <mergeCell ref="AD503:AI503"/>
    <mergeCell ref="W501:AB501"/>
    <mergeCell ref="AD501:AI501"/>
    <mergeCell ref="C502:T502"/>
    <mergeCell ref="W502:AB502"/>
    <mergeCell ref="AD502:AI502"/>
    <mergeCell ref="C503:T503"/>
    <mergeCell ref="W503:AB503"/>
    <mergeCell ref="AD476:AI476"/>
    <mergeCell ref="AD484:AI484"/>
    <mergeCell ref="W438:AB438"/>
    <mergeCell ref="W439:AB439"/>
    <mergeCell ref="W440:AB440"/>
    <mergeCell ref="W471:AB471"/>
    <mergeCell ref="W472:AB472"/>
    <mergeCell ref="W463:AB463"/>
    <mergeCell ref="W452:AB452"/>
    <mergeCell ref="AD457:AI457"/>
    <mergeCell ref="W457:AB457"/>
    <mergeCell ref="AD460:AI460"/>
    <mergeCell ref="W464:AB464"/>
    <mergeCell ref="AD461:AI461"/>
    <mergeCell ref="AD463:AI463"/>
    <mergeCell ref="AD464:AI464"/>
    <mergeCell ref="W461:AB461"/>
    <mergeCell ref="AD459:AI459"/>
    <mergeCell ref="W458:AB458"/>
    <mergeCell ref="W466:AB466"/>
    <mergeCell ref="Y306:AB306"/>
    <mergeCell ref="W285:AB285"/>
    <mergeCell ref="W460:AB460"/>
    <mergeCell ref="W465:AB465"/>
    <mergeCell ref="R370:X370"/>
    <mergeCell ref="AB368:AG368"/>
    <mergeCell ref="AG308:AI308"/>
    <mergeCell ref="W451:AB451"/>
    <mergeCell ref="AD455:AI455"/>
    <mergeCell ref="AD465:AI465"/>
    <mergeCell ref="W433:AB433"/>
    <mergeCell ref="W450:AB450"/>
    <mergeCell ref="W441:AB441"/>
    <mergeCell ref="W442:AB442"/>
    <mergeCell ref="AD381:AI381"/>
    <mergeCell ref="W459:AB459"/>
    <mergeCell ref="AD390:AI390"/>
    <mergeCell ref="AD415:AI415"/>
    <mergeCell ref="W415:AB415"/>
    <mergeCell ref="V383:AB383"/>
    <mergeCell ref="AD396:AI396"/>
    <mergeCell ref="AD401:AI401"/>
    <mergeCell ref="Y368:Z368"/>
    <mergeCell ref="AD383:AI383"/>
    <mergeCell ref="AD380:AI380"/>
    <mergeCell ref="AH369:BT369"/>
    <mergeCell ref="R368:X368"/>
    <mergeCell ref="W386:AB386"/>
    <mergeCell ref="AD386:AI386"/>
    <mergeCell ref="S308:T308"/>
    <mergeCell ref="U308:X308"/>
    <mergeCell ref="Y308:AB308"/>
    <mergeCell ref="S307:T307"/>
    <mergeCell ref="Y307:AB307"/>
    <mergeCell ref="U307:X307"/>
    <mergeCell ref="W404:AB404"/>
    <mergeCell ref="S213:X213"/>
    <mergeCell ref="S219:X219"/>
    <mergeCell ref="W337:AB337"/>
    <mergeCell ref="Y370:Z370"/>
    <mergeCell ref="AC308:AF308"/>
    <mergeCell ref="R369:X369"/>
    <mergeCell ref="Y369:Z369"/>
    <mergeCell ref="P306:R306"/>
    <mergeCell ref="S309:T309"/>
    <mergeCell ref="AD168:AI168"/>
    <mergeCell ref="AD334:AI334"/>
    <mergeCell ref="W401:AB401"/>
    <mergeCell ref="W396:AB396"/>
    <mergeCell ref="AH368:AI368"/>
    <mergeCell ref="AH371:BT371"/>
    <mergeCell ref="AH370:AI370"/>
    <mergeCell ref="R169:W169"/>
    <mergeCell ref="R172:W172"/>
    <mergeCell ref="R179:W179"/>
    <mergeCell ref="W248:AB248"/>
    <mergeCell ref="AD252:AI252"/>
    <mergeCell ref="W231:AB231"/>
    <mergeCell ref="AD213:AI213"/>
    <mergeCell ref="W237:AB237"/>
    <mergeCell ref="W247:AB247"/>
    <mergeCell ref="C239:AI241"/>
    <mergeCell ref="C499:T499"/>
    <mergeCell ref="W499:AB499"/>
    <mergeCell ref="V382:AB382"/>
    <mergeCell ref="AD70:AI70"/>
    <mergeCell ref="X179:AC179"/>
    <mergeCell ref="N206:Q206"/>
    <mergeCell ref="C195:M195"/>
    <mergeCell ref="O197:Q197"/>
    <mergeCell ref="O196:Q196"/>
    <mergeCell ref="AD226:AI226"/>
    <mergeCell ref="A592:B592"/>
    <mergeCell ref="A594:B594"/>
    <mergeCell ref="C65:AI67"/>
    <mergeCell ref="W224:AB224"/>
    <mergeCell ref="AD224:AI224"/>
    <mergeCell ref="AD504:AI504"/>
    <mergeCell ref="C501:T501"/>
    <mergeCell ref="Z212:AB212"/>
    <mergeCell ref="Z217:AC217"/>
    <mergeCell ref="AD219:AI219"/>
    <mergeCell ref="S193:X193"/>
    <mergeCell ref="Z206:AB206"/>
    <mergeCell ref="Y201:AB201"/>
    <mergeCell ref="S201:X201"/>
    <mergeCell ref="S217:X217"/>
    <mergeCell ref="S198:X198"/>
    <mergeCell ref="S210:X210"/>
    <mergeCell ref="S197:X197"/>
    <mergeCell ref="S199:X199"/>
    <mergeCell ref="S212:X212"/>
    <mergeCell ref="O210:Q210"/>
    <mergeCell ref="W226:AB226"/>
    <mergeCell ref="C199:M200"/>
    <mergeCell ref="C201:M205"/>
    <mergeCell ref="O209:Q209"/>
    <mergeCell ref="C217:M218"/>
    <mergeCell ref="C208:M208"/>
    <mergeCell ref="O207:Q207"/>
    <mergeCell ref="N217:Q217"/>
    <mergeCell ref="W225:AB225"/>
    <mergeCell ref="AD414:AI414"/>
    <mergeCell ref="AD469:AI469"/>
    <mergeCell ref="W235:AB235"/>
    <mergeCell ref="W263:AB263"/>
    <mergeCell ref="AD284:AI284"/>
    <mergeCell ref="AD255:AI255"/>
    <mergeCell ref="AD246:AI246"/>
    <mergeCell ref="W469:AB469"/>
    <mergeCell ref="W265:AB265"/>
    <mergeCell ref="W251:AB251"/>
    <mergeCell ref="AA558:AI558"/>
    <mergeCell ref="L560:AG560"/>
    <mergeCell ref="L561:X561"/>
    <mergeCell ref="Y561:AG561"/>
    <mergeCell ref="AD234:AI234"/>
    <mergeCell ref="AD237:AI237"/>
    <mergeCell ref="AD235:AI235"/>
    <mergeCell ref="AD471:AI471"/>
    <mergeCell ref="W492:AB492"/>
    <mergeCell ref="W414:AB414"/>
    <mergeCell ref="L562:Q562"/>
    <mergeCell ref="R562:X562"/>
    <mergeCell ref="Y562:AD562"/>
    <mergeCell ref="AE562:AI562"/>
    <mergeCell ref="B563:K563"/>
    <mergeCell ref="L563:Q563"/>
    <mergeCell ref="R563:W563"/>
    <mergeCell ref="Y563:AD563"/>
    <mergeCell ref="AE563:AI563"/>
    <mergeCell ref="B564:K564"/>
    <mergeCell ref="L564:Q564"/>
    <mergeCell ref="R564:W564"/>
    <mergeCell ref="Y564:AD564"/>
    <mergeCell ref="AE564:AI564"/>
    <mergeCell ref="L565:Q565"/>
    <mergeCell ref="R565:W565"/>
    <mergeCell ref="Y565:AD565"/>
    <mergeCell ref="AE565:AI565"/>
    <mergeCell ref="L566:Q566"/>
    <mergeCell ref="R566:X566"/>
    <mergeCell ref="Y566:AD566"/>
    <mergeCell ref="AE566:AI566"/>
    <mergeCell ref="L567:Q567"/>
    <mergeCell ref="R567:X567"/>
    <mergeCell ref="Y567:AD567"/>
    <mergeCell ref="AE567:AI567"/>
    <mergeCell ref="L568:Q568"/>
    <mergeCell ref="R568:X568"/>
    <mergeCell ref="Y568:AD568"/>
    <mergeCell ref="AE568:AI568"/>
    <mergeCell ref="L569:Q569"/>
    <mergeCell ref="R569:X569"/>
    <mergeCell ref="Y569:AD569"/>
    <mergeCell ref="AE569:AI569"/>
    <mergeCell ref="W571:AG571"/>
    <mergeCell ref="W572:AB572"/>
    <mergeCell ref="AD572:AI572"/>
    <mergeCell ref="W573:AB573"/>
    <mergeCell ref="AD573:AI573"/>
    <mergeCell ref="W574:AB574"/>
    <mergeCell ref="AD574:AI574"/>
    <mergeCell ref="W575:AB575"/>
    <mergeCell ref="AD575:AI575"/>
    <mergeCell ref="W576:AB576"/>
    <mergeCell ref="AD576:AI576"/>
    <mergeCell ref="W577:AB577"/>
    <mergeCell ref="AD577:AI577"/>
    <mergeCell ref="B582:AI586"/>
    <mergeCell ref="B578:G578"/>
    <mergeCell ref="W578:AB578"/>
    <mergeCell ref="AD578:AI578"/>
    <mergeCell ref="W579:AB579"/>
    <mergeCell ref="AD579:AI579"/>
    <mergeCell ref="W580:AB580"/>
    <mergeCell ref="AD580:AI580"/>
    <mergeCell ref="W581:AB581"/>
    <mergeCell ref="AD581:AG581"/>
  </mergeCells>
  <printOptions/>
  <pageMargins left="0.7480314960629921" right="0.2362204724409449" top="0.4724409448818898" bottom="0.5118110236220472" header="0.2362204724409449" footer="0.2362204724409449"/>
  <pageSetup firstPageNumber="18" useFirstPageNumber="1" horizontalDpi="300" verticalDpi="300" orientation="portrait" paperSize="9" scale="95" r:id="rId1"/>
  <headerFooter alignWithMargins="0">
    <oddFooter>&amp;C&amp;10&amp;P</oddFooter>
  </headerFooter>
  <rowBreaks count="5" manualBreakCount="5">
    <brk id="586" max="255" man="1"/>
    <brk id="587" max="255" man="1"/>
    <brk id="588" max="255" man="1"/>
    <brk id="589" max="255" man="1"/>
    <brk id="590" max="255" man="1"/>
  </rowBreaks>
</worksheet>
</file>

<file path=xl/worksheets/sheet8.xml><?xml version="1.0" encoding="utf-8"?>
<worksheet xmlns="http://schemas.openxmlformats.org/spreadsheetml/2006/main" xmlns:r="http://schemas.openxmlformats.org/officeDocument/2006/relationships">
  <dimension ref="A1:C268"/>
  <sheetViews>
    <sheetView tabSelected="1" zoomScalePageLayoutView="0" workbookViewId="0" topLeftCell="A22">
      <selection activeCell="B80" sqref="B80"/>
    </sheetView>
  </sheetViews>
  <sheetFormatPr defaultColWidth="9.140625" defaultRowHeight="15"/>
  <cols>
    <col min="1" max="1" width="77.28125" style="0" customWidth="1"/>
    <col min="2" max="2" width="15.140625" style="0" customWidth="1"/>
  </cols>
  <sheetData>
    <row r="1" ht="15">
      <c r="A1" s="928"/>
    </row>
    <row r="2" ht="18.75">
      <c r="A2" s="929" t="s">
        <v>1462</v>
      </c>
    </row>
    <row r="3" ht="18.75">
      <c r="A3" s="929" t="s">
        <v>1463</v>
      </c>
    </row>
    <row r="4" ht="37.5">
      <c r="A4" s="929" t="s">
        <v>1464</v>
      </c>
    </row>
    <row r="5" ht="19.5">
      <c r="A5" s="930" t="s">
        <v>1465</v>
      </c>
    </row>
    <row r="6" ht="19.5">
      <c r="A6" s="930" t="s">
        <v>1466</v>
      </c>
    </row>
    <row r="7" ht="18.75">
      <c r="A7" s="929" t="s">
        <v>1467</v>
      </c>
    </row>
    <row r="8" ht="18.75">
      <c r="A8" s="929" t="s">
        <v>1468</v>
      </c>
    </row>
    <row r="10" ht="15">
      <c r="A10" s="931"/>
    </row>
    <row r="11" ht="15">
      <c r="A11" s="931"/>
    </row>
    <row r="12" ht="15">
      <c r="A12" s="931"/>
    </row>
    <row r="13" ht="15">
      <c r="A13" s="931"/>
    </row>
    <row r="15" ht="15">
      <c r="A15" s="932"/>
    </row>
    <row r="16" ht="15">
      <c r="A16" s="932"/>
    </row>
    <row r="17" ht="15">
      <c r="A17" s="932"/>
    </row>
    <row r="18" ht="15">
      <c r="A18" s="932"/>
    </row>
    <row r="19" ht="15">
      <c r="A19" s="932"/>
    </row>
    <row r="20" ht="15">
      <c r="A20" s="932"/>
    </row>
    <row r="21" ht="15.75">
      <c r="A21" s="933" t="s">
        <v>1469</v>
      </c>
    </row>
    <row r="22" ht="15">
      <c r="A22" s="932"/>
    </row>
    <row r="23" spans="1:2" ht="15.75" thickBot="1">
      <c r="A23" s="934"/>
      <c r="B23" s="935" t="s">
        <v>1470</v>
      </c>
    </row>
    <row r="24" spans="1:2" ht="15">
      <c r="A24" s="936"/>
      <c r="B24" s="937"/>
    </row>
    <row r="25" spans="1:2" ht="15">
      <c r="A25" s="936" t="s">
        <v>1471</v>
      </c>
      <c r="B25" s="938">
        <v>41702</v>
      </c>
    </row>
    <row r="26" spans="1:2" ht="15">
      <c r="A26" s="936"/>
      <c r="B26" s="937"/>
    </row>
    <row r="27" spans="1:2" ht="15">
      <c r="A27" s="936" t="s">
        <v>1472</v>
      </c>
      <c r="B27" s="937">
        <v>5</v>
      </c>
    </row>
    <row r="28" spans="1:2" ht="15">
      <c r="A28" s="936"/>
      <c r="B28" s="937"/>
    </row>
    <row r="29" spans="1:2" ht="15">
      <c r="A29" s="936" t="s">
        <v>1473</v>
      </c>
      <c r="B29" s="938">
        <v>41817</v>
      </c>
    </row>
    <row r="30" spans="1:2" ht="15">
      <c r="A30" s="939"/>
      <c r="B30" s="937"/>
    </row>
    <row r="31" spans="1:2" ht="15">
      <c r="A31" s="939" t="s">
        <v>1474</v>
      </c>
      <c r="B31" s="938">
        <v>41799</v>
      </c>
    </row>
    <row r="32" spans="1:2" ht="15">
      <c r="A32" s="939"/>
      <c r="B32" s="937"/>
    </row>
    <row r="33" spans="1:2" ht="15">
      <c r="A33" s="939" t="s">
        <v>1475</v>
      </c>
      <c r="B33" s="937">
        <v>10</v>
      </c>
    </row>
    <row r="34" spans="1:2" ht="15">
      <c r="A34" s="939"/>
      <c r="B34" s="937"/>
    </row>
    <row r="35" spans="1:2" ht="15">
      <c r="A35" s="939" t="s">
        <v>1476</v>
      </c>
      <c r="B35" s="937">
        <v>11</v>
      </c>
    </row>
    <row r="36" spans="1:2" ht="15">
      <c r="A36" s="939"/>
      <c r="B36" s="937"/>
    </row>
    <row r="37" spans="1:2" ht="15">
      <c r="A37" s="939" t="s">
        <v>1477</v>
      </c>
      <c r="B37" s="938">
        <v>42000</v>
      </c>
    </row>
    <row r="39" ht="18.75">
      <c r="A39" s="940" t="s">
        <v>1478</v>
      </c>
    </row>
    <row r="40" ht="45">
      <c r="A40" s="941" t="s">
        <v>1479</v>
      </c>
    </row>
    <row r="41" ht="15">
      <c r="A41" s="942" t="s">
        <v>1480</v>
      </c>
    </row>
    <row r="42" ht="90">
      <c r="A42" s="941" t="s">
        <v>1481</v>
      </c>
    </row>
    <row r="43" ht="15">
      <c r="A43" s="941" t="s">
        <v>1482</v>
      </c>
    </row>
    <row r="44" ht="60">
      <c r="A44" s="943" t="s">
        <v>1483</v>
      </c>
    </row>
    <row r="45" ht="60">
      <c r="A45" s="943" t="s">
        <v>1484</v>
      </c>
    </row>
    <row r="46" ht="30">
      <c r="A46" s="943" t="s">
        <v>1485</v>
      </c>
    </row>
    <row r="47" ht="45">
      <c r="A47" s="941" t="s">
        <v>1486</v>
      </c>
    </row>
    <row r="48" ht="30">
      <c r="A48" s="941" t="s">
        <v>1487</v>
      </c>
    </row>
    <row r="49" ht="15">
      <c r="A49" s="942" t="s">
        <v>1488</v>
      </c>
    </row>
    <row r="50" ht="30">
      <c r="A50" s="945" t="s">
        <v>1489</v>
      </c>
    </row>
    <row r="51" ht="30">
      <c r="A51" s="945" t="s">
        <v>1490</v>
      </c>
    </row>
    <row r="52" ht="29.25">
      <c r="A52" s="942" t="s">
        <v>1491</v>
      </c>
    </row>
    <row r="53" ht="30">
      <c r="A53" s="941" t="s">
        <v>1492</v>
      </c>
    </row>
    <row r="54" ht="15">
      <c r="A54" s="942" t="s">
        <v>1493</v>
      </c>
    </row>
    <row r="55" ht="30">
      <c r="A55" s="941" t="s">
        <v>1494</v>
      </c>
    </row>
    <row r="56" ht="15">
      <c r="A56" s="942" t="s">
        <v>1495</v>
      </c>
    </row>
    <row r="57" spans="1:2" ht="15">
      <c r="A57" s="939" t="s">
        <v>1496</v>
      </c>
      <c r="B57" s="939" t="s">
        <v>1497</v>
      </c>
    </row>
    <row r="58" spans="1:2" ht="30">
      <c r="A58" s="939" t="s">
        <v>1498</v>
      </c>
      <c r="B58" s="939" t="s">
        <v>1499</v>
      </c>
    </row>
    <row r="59" spans="1:2" ht="15">
      <c r="A59" s="939" t="s">
        <v>1500</v>
      </c>
      <c r="B59" s="939" t="s">
        <v>1501</v>
      </c>
    </row>
    <row r="60" spans="1:2" ht="15">
      <c r="A60" s="939" t="s">
        <v>1502</v>
      </c>
      <c r="B60" s="939" t="s">
        <v>1503</v>
      </c>
    </row>
    <row r="61" spans="1:2" ht="15">
      <c r="A61" s="939" t="s">
        <v>1504</v>
      </c>
      <c r="B61" s="939" t="s">
        <v>1501</v>
      </c>
    </row>
    <row r="62" ht="15">
      <c r="A62" s="942"/>
    </row>
    <row r="63" ht="15">
      <c r="A63" s="942"/>
    </row>
    <row r="64" ht="15">
      <c r="A64" s="942" t="s">
        <v>1505</v>
      </c>
    </row>
    <row r="65" spans="1:2" ht="15">
      <c r="A65" s="946" t="s">
        <v>1496</v>
      </c>
      <c r="B65" s="946" t="s">
        <v>1506</v>
      </c>
    </row>
    <row r="66" spans="1:2" ht="15">
      <c r="A66" s="946" t="s">
        <v>1502</v>
      </c>
      <c r="B66" s="946" t="s">
        <v>1507</v>
      </c>
    </row>
    <row r="67" ht="15">
      <c r="A67" s="942" t="s">
        <v>1508</v>
      </c>
    </row>
    <row r="68" ht="45">
      <c r="A68" s="941" t="s">
        <v>1509</v>
      </c>
    </row>
    <row r="69" ht="29.25">
      <c r="A69" s="942" t="s">
        <v>1510</v>
      </c>
    </row>
    <row r="70" ht="60">
      <c r="A70" s="941" t="s">
        <v>1511</v>
      </c>
    </row>
    <row r="71" ht="30">
      <c r="A71" s="943" t="s">
        <v>1512</v>
      </c>
    </row>
    <row r="72" ht="15">
      <c r="A72" s="943" t="s">
        <v>1513</v>
      </c>
    </row>
    <row r="73" ht="45">
      <c r="A73" s="943" t="s">
        <v>1514</v>
      </c>
    </row>
    <row r="74" ht="30">
      <c r="A74" s="943" t="s">
        <v>1515</v>
      </c>
    </row>
    <row r="75" ht="30">
      <c r="A75" s="943" t="s">
        <v>1516</v>
      </c>
    </row>
    <row r="76" ht="90">
      <c r="A76" s="941" t="s">
        <v>1517</v>
      </c>
    </row>
    <row r="77" ht="75">
      <c r="A77" s="941" t="s">
        <v>1518</v>
      </c>
    </row>
    <row r="78" ht="15">
      <c r="A78" s="947" t="s">
        <v>1519</v>
      </c>
    </row>
    <row r="79" ht="45">
      <c r="A79" s="945" t="s">
        <v>1520</v>
      </c>
    </row>
    <row r="80" spans="1:3" ht="60">
      <c r="A80" s="1412"/>
      <c r="B80" s="948" t="s">
        <v>1521</v>
      </c>
      <c r="C80" s="1413"/>
    </row>
    <row r="81" spans="1:3" ht="42.75">
      <c r="A81" s="1412"/>
      <c r="B81" s="949" t="s">
        <v>1522</v>
      </c>
      <c r="C81" s="1413"/>
    </row>
    <row r="82" spans="1:3" ht="42.75">
      <c r="A82" s="1412"/>
      <c r="B82" s="949" t="s">
        <v>1523</v>
      </c>
      <c r="C82" s="1413"/>
    </row>
    <row r="83" spans="1:3" ht="15">
      <c r="A83" s="1412"/>
      <c r="B83" s="950"/>
      <c r="C83" s="1413"/>
    </row>
    <row r="84" spans="1:3" ht="15">
      <c r="A84" s="1412"/>
      <c r="B84" s="950"/>
      <c r="C84" s="1413"/>
    </row>
    <row r="85" spans="1:3" ht="15">
      <c r="A85" s="1412"/>
      <c r="B85" s="950"/>
      <c r="C85" s="1413"/>
    </row>
    <row r="86" spans="1:3" ht="15">
      <c r="A86" s="1412"/>
      <c r="B86" s="950"/>
      <c r="C86" s="1413"/>
    </row>
    <row r="87" spans="1:3" ht="15">
      <c r="A87" s="1412"/>
      <c r="B87" s="950"/>
      <c r="C87" s="1413"/>
    </row>
    <row r="88" spans="1:3" ht="15">
      <c r="A88" s="1412"/>
      <c r="B88" s="950"/>
      <c r="C88" s="1413"/>
    </row>
    <row r="89" spans="1:3" ht="28.5">
      <c r="A89" s="1412"/>
      <c r="B89" s="949" t="s">
        <v>1354</v>
      </c>
      <c r="C89" s="1413"/>
    </row>
    <row r="90" ht="15">
      <c r="A90" s="944"/>
    </row>
    <row r="91" ht="15">
      <c r="A91" s="944" t="s">
        <v>1524</v>
      </c>
    </row>
    <row r="92" ht="15">
      <c r="A92" s="951"/>
    </row>
    <row r="93" ht="16.5">
      <c r="A93" s="952" t="s">
        <v>1525</v>
      </c>
    </row>
    <row r="94" ht="15">
      <c r="A94" s="953" t="s">
        <v>1526</v>
      </c>
    </row>
    <row r="95" ht="15">
      <c r="A95" s="953" t="s">
        <v>1527</v>
      </c>
    </row>
    <row r="96" ht="15">
      <c r="A96" s="254"/>
    </row>
    <row r="97" ht="15">
      <c r="A97" s="927"/>
    </row>
    <row r="98" spans="1:3" ht="15">
      <c r="A98" s="254" t="s">
        <v>1528</v>
      </c>
      <c r="C98" s="254" t="s">
        <v>1529</v>
      </c>
    </row>
    <row r="99" ht="15">
      <c r="A99" s="954" t="s">
        <v>1530</v>
      </c>
    </row>
    <row r="100" ht="90">
      <c r="A100" s="945" t="s">
        <v>1531</v>
      </c>
    </row>
    <row r="101" ht="45">
      <c r="A101" s="945" t="s">
        <v>1532</v>
      </c>
    </row>
    <row r="102" ht="120">
      <c r="A102" s="945" t="s">
        <v>1533</v>
      </c>
    </row>
    <row r="103" ht="105">
      <c r="A103" s="945" t="s">
        <v>1534</v>
      </c>
    </row>
    <row r="104" ht="15">
      <c r="A104" s="955" t="s">
        <v>1535</v>
      </c>
    </row>
    <row r="105" spans="1:3" ht="15">
      <c r="A105" s="956" t="s">
        <v>1536</v>
      </c>
      <c r="B105" s="1414"/>
      <c r="C105" s="1415" t="s">
        <v>886</v>
      </c>
    </row>
    <row r="106" spans="1:3" ht="15">
      <c r="A106" s="956" t="s">
        <v>1243</v>
      </c>
      <c r="B106" s="1414"/>
      <c r="C106" s="1415"/>
    </row>
    <row r="107" spans="1:3" ht="15">
      <c r="A107" s="1415"/>
      <c r="B107" s="1414"/>
      <c r="C107" s="1415"/>
    </row>
    <row r="108" spans="1:3" ht="15">
      <c r="A108" s="1415"/>
      <c r="B108" s="1414"/>
      <c r="C108" s="1415"/>
    </row>
    <row r="109" spans="1:3" ht="15">
      <c r="A109" s="1415"/>
      <c r="B109" s="1414"/>
      <c r="C109" s="1415"/>
    </row>
    <row r="110" spans="1:3" ht="15">
      <c r="A110" s="1415"/>
      <c r="B110" s="1414"/>
      <c r="C110" s="1415"/>
    </row>
    <row r="111" spans="1:3" ht="15">
      <c r="A111" s="1415"/>
      <c r="B111" s="1414"/>
      <c r="C111" s="1415"/>
    </row>
    <row r="112" spans="1:3" ht="15">
      <c r="A112" s="1415"/>
      <c r="B112" s="1414"/>
      <c r="C112" s="1415"/>
    </row>
    <row r="113" spans="1:3" ht="15">
      <c r="A113" s="956" t="s">
        <v>1537</v>
      </c>
      <c r="B113" s="957"/>
      <c r="C113" s="956" t="s">
        <v>1538</v>
      </c>
    </row>
    <row r="114" spans="1:3" ht="15">
      <c r="A114" s="958" t="s">
        <v>1539</v>
      </c>
      <c r="B114" s="1411"/>
      <c r="C114" s="958" t="s">
        <v>1541</v>
      </c>
    </row>
    <row r="115" spans="1:3" ht="15">
      <c r="A115" s="958" t="s">
        <v>1540</v>
      </c>
      <c r="B115" s="1411"/>
      <c r="C115" s="958" t="s">
        <v>1542</v>
      </c>
    </row>
    <row r="117" ht="18.75">
      <c r="A117" s="940"/>
    </row>
    <row r="118" ht="18.75">
      <c r="A118" s="940" t="s">
        <v>1543</v>
      </c>
    </row>
    <row r="119" ht="15">
      <c r="A119" s="959" t="s">
        <v>1544</v>
      </c>
    </row>
    <row r="120" ht="15">
      <c r="A120" s="942" t="s">
        <v>1545</v>
      </c>
    </row>
    <row r="121" ht="15">
      <c r="A121" s="960" t="s">
        <v>1546</v>
      </c>
    </row>
    <row r="122" ht="105">
      <c r="A122" s="941" t="s">
        <v>1547</v>
      </c>
    </row>
    <row r="123" ht="30">
      <c r="A123" s="941" t="s">
        <v>1487</v>
      </c>
    </row>
    <row r="124" ht="15">
      <c r="A124" s="941" t="s">
        <v>1548</v>
      </c>
    </row>
    <row r="125" ht="15">
      <c r="A125" s="960" t="s">
        <v>1549</v>
      </c>
    </row>
    <row r="126" ht="15">
      <c r="A126" s="944" t="s">
        <v>1550</v>
      </c>
    </row>
    <row r="127" ht="15">
      <c r="A127" s="961"/>
    </row>
    <row r="128" ht="15">
      <c r="A128" s="960" t="s">
        <v>1551</v>
      </c>
    </row>
    <row r="129" ht="60">
      <c r="A129" s="962" t="s">
        <v>1552</v>
      </c>
    </row>
    <row r="130" ht="60">
      <c r="A130" s="962" t="s">
        <v>1553</v>
      </c>
    </row>
    <row r="131" ht="30">
      <c r="A131" s="962" t="s">
        <v>1554</v>
      </c>
    </row>
    <row r="132" ht="15">
      <c r="A132" s="942"/>
    </row>
    <row r="133" ht="15">
      <c r="A133" s="963" t="s">
        <v>1555</v>
      </c>
    </row>
    <row r="134" ht="15">
      <c r="A134" s="960" t="s">
        <v>1556</v>
      </c>
    </row>
    <row r="135" ht="105">
      <c r="B135" s="941" t="s">
        <v>1557</v>
      </c>
    </row>
    <row r="136" ht="15">
      <c r="A136" s="942" t="s">
        <v>1558</v>
      </c>
    </row>
    <row r="137" ht="15">
      <c r="A137" s="941" t="s">
        <v>1559</v>
      </c>
    </row>
    <row r="138" ht="15">
      <c r="A138" s="942"/>
    </row>
    <row r="139" ht="15">
      <c r="A139" s="942" t="s">
        <v>1560</v>
      </c>
    </row>
    <row r="140" ht="15">
      <c r="A140" s="964" t="s">
        <v>1561</v>
      </c>
    </row>
    <row r="141" ht="60">
      <c r="A141" s="941" t="s">
        <v>1562</v>
      </c>
    </row>
    <row r="142" ht="15">
      <c r="A142" s="964"/>
    </row>
    <row r="143" ht="15">
      <c r="A143" s="964" t="s">
        <v>1563</v>
      </c>
    </row>
    <row r="144" ht="60">
      <c r="A144" s="941" t="s">
        <v>1564</v>
      </c>
    </row>
    <row r="145" ht="15">
      <c r="A145" s="964"/>
    </row>
    <row r="146" ht="15">
      <c r="A146" s="964" t="s">
        <v>1565</v>
      </c>
    </row>
    <row r="147" ht="15">
      <c r="A147" s="941" t="s">
        <v>1566</v>
      </c>
    </row>
    <row r="148" ht="15">
      <c r="A148" s="964" t="s">
        <v>1567</v>
      </c>
    </row>
    <row r="149" ht="30">
      <c r="A149" s="941" t="s">
        <v>1568</v>
      </c>
    </row>
    <row r="150" ht="15">
      <c r="A150" s="942" t="s">
        <v>1569</v>
      </c>
    </row>
    <row r="151" ht="15">
      <c r="A151" s="942" t="s">
        <v>1570</v>
      </c>
    </row>
    <row r="152" ht="75">
      <c r="A152" s="945" t="s">
        <v>1571</v>
      </c>
    </row>
    <row r="153" ht="60">
      <c r="A153" s="945" t="s">
        <v>1572</v>
      </c>
    </row>
    <row r="154" ht="45">
      <c r="A154" s="945" t="s">
        <v>1573</v>
      </c>
    </row>
    <row r="155" ht="15">
      <c r="A155" s="942" t="s">
        <v>1574</v>
      </c>
    </row>
    <row r="156" ht="15">
      <c r="A156" s="965" t="s">
        <v>1575</v>
      </c>
    </row>
    <row r="157" ht="60">
      <c r="A157" s="945" t="s">
        <v>1576</v>
      </c>
    </row>
    <row r="158" ht="45">
      <c r="A158" s="945" t="s">
        <v>1577</v>
      </c>
    </row>
    <row r="159" ht="60">
      <c r="A159" s="945" t="s">
        <v>1578</v>
      </c>
    </row>
    <row r="160" ht="15">
      <c r="A160" s="945" t="s">
        <v>1579</v>
      </c>
    </row>
    <row r="161" ht="30">
      <c r="A161" s="966" t="s">
        <v>1580</v>
      </c>
    </row>
    <row r="162" ht="30">
      <c r="A162" s="966" t="s">
        <v>1581</v>
      </c>
    </row>
    <row r="163" ht="45">
      <c r="A163" s="966" t="s">
        <v>1582</v>
      </c>
    </row>
    <row r="164" ht="15">
      <c r="A164" s="966" t="s">
        <v>1583</v>
      </c>
    </row>
    <row r="165" ht="15">
      <c r="A165" s="966" t="s">
        <v>1584</v>
      </c>
    </row>
    <row r="166" ht="15">
      <c r="A166" s="965" t="s">
        <v>1585</v>
      </c>
    </row>
    <row r="167" ht="30">
      <c r="A167" s="945" t="s">
        <v>1586</v>
      </c>
    </row>
    <row r="168" ht="30">
      <c r="A168" s="945" t="s">
        <v>1587</v>
      </c>
    </row>
    <row r="169" ht="15">
      <c r="A169" s="945" t="s">
        <v>1588</v>
      </c>
    </row>
    <row r="170" ht="15">
      <c r="A170" s="965" t="s">
        <v>1589</v>
      </c>
    </row>
    <row r="171" ht="15">
      <c r="A171" s="945"/>
    </row>
    <row r="172" ht="15">
      <c r="A172" s="945" t="s">
        <v>1590</v>
      </c>
    </row>
    <row r="173" ht="15">
      <c r="A173" s="945" t="s">
        <v>1591</v>
      </c>
    </row>
    <row r="174" ht="15">
      <c r="A174" s="965" t="s">
        <v>1592</v>
      </c>
    </row>
    <row r="175" ht="75">
      <c r="A175" s="945" t="s">
        <v>1593</v>
      </c>
    </row>
    <row r="176" ht="45">
      <c r="A176" s="945" t="s">
        <v>1594</v>
      </c>
    </row>
    <row r="177" ht="15">
      <c r="A177" s="942" t="s">
        <v>1595</v>
      </c>
    </row>
    <row r="178" ht="45">
      <c r="A178" s="941" t="s">
        <v>1596</v>
      </c>
    </row>
    <row r="179" ht="30">
      <c r="A179" s="945" t="s">
        <v>1597</v>
      </c>
    </row>
    <row r="180" spans="1:2" ht="30">
      <c r="A180" s="939" t="s">
        <v>1598</v>
      </c>
      <c r="B180" s="967" t="s">
        <v>1599</v>
      </c>
    </row>
    <row r="181" spans="1:2" ht="30">
      <c r="A181" s="939" t="s">
        <v>1600</v>
      </c>
      <c r="B181" s="967" t="s">
        <v>1601</v>
      </c>
    </row>
    <row r="182" spans="1:2" ht="30">
      <c r="A182" s="939" t="s">
        <v>1602</v>
      </c>
      <c r="B182" s="967" t="s">
        <v>1601</v>
      </c>
    </row>
    <row r="183" spans="1:2" ht="30">
      <c r="A183" s="939" t="s">
        <v>1603</v>
      </c>
      <c r="B183" s="967" t="s">
        <v>1604</v>
      </c>
    </row>
    <row r="184" spans="1:2" ht="15">
      <c r="A184" s="939" t="s">
        <v>1605</v>
      </c>
      <c r="B184" s="967" t="s">
        <v>1606</v>
      </c>
    </row>
    <row r="185" ht="15">
      <c r="A185" s="968"/>
    </row>
    <row r="186" ht="15">
      <c r="A186" s="942" t="s">
        <v>1607</v>
      </c>
    </row>
    <row r="187" ht="15">
      <c r="A187" s="942" t="s">
        <v>1608</v>
      </c>
    </row>
    <row r="188" ht="15">
      <c r="A188" s="942" t="s">
        <v>1609</v>
      </c>
    </row>
    <row r="189" ht="45">
      <c r="A189" s="945" t="s">
        <v>1610</v>
      </c>
    </row>
    <row r="190" ht="30">
      <c r="A190" s="945" t="s">
        <v>1611</v>
      </c>
    </row>
    <row r="191" ht="75">
      <c r="A191" s="945" t="s">
        <v>1612</v>
      </c>
    </row>
    <row r="192" ht="15">
      <c r="A192" s="947" t="s">
        <v>1613</v>
      </c>
    </row>
    <row r="193" ht="45">
      <c r="A193" s="945" t="s">
        <v>1614</v>
      </c>
    </row>
    <row r="194" ht="15">
      <c r="A194" s="947" t="s">
        <v>1615</v>
      </c>
    </row>
    <row r="195" ht="15">
      <c r="A195" s="942" t="s">
        <v>1616</v>
      </c>
    </row>
    <row r="196" ht="15">
      <c r="A196" s="942" t="s">
        <v>1617</v>
      </c>
    </row>
    <row r="197" ht="15">
      <c r="A197" s="941" t="s">
        <v>1618</v>
      </c>
    </row>
    <row r="198" ht="45">
      <c r="A198" s="941" t="s">
        <v>1619</v>
      </c>
    </row>
    <row r="199" ht="60">
      <c r="A199" s="941" t="s">
        <v>1620</v>
      </c>
    </row>
    <row r="200" ht="45">
      <c r="A200" s="941" t="s">
        <v>1621</v>
      </c>
    </row>
    <row r="201" ht="30">
      <c r="A201" s="941" t="s">
        <v>1622</v>
      </c>
    </row>
    <row r="202" ht="45">
      <c r="A202" s="941" t="s">
        <v>1623</v>
      </c>
    </row>
    <row r="203" ht="15">
      <c r="A203" s="947"/>
    </row>
    <row r="204" ht="15">
      <c r="A204" s="947" t="s">
        <v>1624</v>
      </c>
    </row>
    <row r="205" ht="15">
      <c r="A205" s="969" t="s">
        <v>1171</v>
      </c>
    </row>
    <row r="206" ht="15">
      <c r="A206" s="945" t="s">
        <v>1625</v>
      </c>
    </row>
    <row r="207" ht="30">
      <c r="A207" s="970" t="s">
        <v>1626</v>
      </c>
    </row>
    <row r="208" ht="30">
      <c r="A208" s="970" t="s">
        <v>1627</v>
      </c>
    </row>
    <row r="209" ht="15">
      <c r="A209" s="970" t="s">
        <v>1628</v>
      </c>
    </row>
    <row r="210" ht="15">
      <c r="A210" s="970" t="s">
        <v>1629</v>
      </c>
    </row>
    <row r="211" ht="15">
      <c r="A211" s="970" t="s">
        <v>1630</v>
      </c>
    </row>
    <row r="212" ht="15">
      <c r="A212" s="969"/>
    </row>
    <row r="213" ht="15">
      <c r="A213" s="969" t="s">
        <v>340</v>
      </c>
    </row>
    <row r="214" ht="15">
      <c r="A214" s="945" t="s">
        <v>1631</v>
      </c>
    </row>
    <row r="215" ht="90">
      <c r="A215" s="966" t="s">
        <v>1632</v>
      </c>
    </row>
    <row r="216" ht="15">
      <c r="A216" s="945"/>
    </row>
    <row r="217" ht="75">
      <c r="A217" s="966" t="s">
        <v>1633</v>
      </c>
    </row>
    <row r="218" ht="15">
      <c r="A218" s="971"/>
    </row>
    <row r="219" ht="30">
      <c r="A219" s="945" t="s">
        <v>1634</v>
      </c>
    </row>
    <row r="220" ht="15">
      <c r="A220" s="966" t="s">
        <v>1635</v>
      </c>
    </row>
    <row r="221" ht="15">
      <c r="A221" s="966" t="s">
        <v>1636</v>
      </c>
    </row>
    <row r="222" ht="30">
      <c r="A222" s="966" t="s">
        <v>1637</v>
      </c>
    </row>
    <row r="223" ht="45">
      <c r="A223" s="966" t="s">
        <v>1638</v>
      </c>
    </row>
    <row r="224" ht="15">
      <c r="A224" s="971"/>
    </row>
    <row r="225" ht="30">
      <c r="A225" s="945" t="s">
        <v>1639</v>
      </c>
    </row>
    <row r="226" ht="15">
      <c r="A226" s="966" t="s">
        <v>1636</v>
      </c>
    </row>
    <row r="227" ht="30">
      <c r="A227" s="945" t="s">
        <v>1640</v>
      </c>
    </row>
    <row r="228" ht="15">
      <c r="A228" s="969"/>
    </row>
    <row r="229" ht="15">
      <c r="A229" s="969" t="s">
        <v>1007</v>
      </c>
    </row>
    <row r="230" ht="45">
      <c r="A230" s="945" t="s">
        <v>1641</v>
      </c>
    </row>
    <row r="231" ht="15">
      <c r="A231" s="970" t="s">
        <v>1642</v>
      </c>
    </row>
    <row r="232" ht="15">
      <c r="A232" s="970" t="s">
        <v>1643</v>
      </c>
    </row>
    <row r="233" ht="30">
      <c r="A233" s="970" t="s">
        <v>1644</v>
      </c>
    </row>
    <row r="234" ht="15">
      <c r="A234" s="947" t="s">
        <v>1645</v>
      </c>
    </row>
    <row r="235" ht="15">
      <c r="A235" s="945" t="s">
        <v>1646</v>
      </c>
    </row>
    <row r="236" ht="15">
      <c r="A236" s="970" t="s">
        <v>1647</v>
      </c>
    </row>
    <row r="237" ht="15">
      <c r="A237" s="970" t="s">
        <v>1648</v>
      </c>
    </row>
    <row r="238" ht="30">
      <c r="A238" s="970" t="s">
        <v>1649</v>
      </c>
    </row>
    <row r="239" ht="30">
      <c r="A239" s="945" t="s">
        <v>1650</v>
      </c>
    </row>
    <row r="240" ht="15">
      <c r="A240" s="947"/>
    </row>
    <row r="241" ht="29.25">
      <c r="A241" s="947" t="s">
        <v>1651</v>
      </c>
    </row>
    <row r="242" ht="30">
      <c r="A242" s="945" t="s">
        <v>1652</v>
      </c>
    </row>
    <row r="243" ht="30">
      <c r="A243" s="945" t="s">
        <v>1653</v>
      </c>
    </row>
    <row r="244" ht="60">
      <c r="A244" s="945" t="s">
        <v>1654</v>
      </c>
    </row>
    <row r="245" ht="15">
      <c r="A245" s="947" t="s">
        <v>1655</v>
      </c>
    </row>
    <row r="246" ht="15">
      <c r="A246" s="947" t="s">
        <v>1656</v>
      </c>
    </row>
    <row r="247" ht="15">
      <c r="A247" s="965" t="s">
        <v>1657</v>
      </c>
    </row>
    <row r="248" ht="30">
      <c r="A248" s="945" t="s">
        <v>1658</v>
      </c>
    </row>
    <row r="249" ht="30">
      <c r="A249" s="966" t="s">
        <v>1659</v>
      </c>
    </row>
    <row r="250" ht="30">
      <c r="A250" s="966" t="s">
        <v>1660</v>
      </c>
    </row>
    <row r="251" ht="15">
      <c r="A251" s="965" t="s">
        <v>1661</v>
      </c>
    </row>
    <row r="252" ht="90">
      <c r="A252" s="945" t="s">
        <v>1662</v>
      </c>
    </row>
    <row r="253" ht="15">
      <c r="A253" s="947" t="s">
        <v>1663</v>
      </c>
    </row>
    <row r="254" ht="15">
      <c r="A254" s="947" t="s">
        <v>1664</v>
      </c>
    </row>
    <row r="255" ht="90">
      <c r="A255" s="945" t="s">
        <v>1665</v>
      </c>
    </row>
    <row r="256" ht="30">
      <c r="A256" s="945" t="s">
        <v>1666</v>
      </c>
    </row>
    <row r="257" ht="45">
      <c r="A257" s="945" t="s">
        <v>1667</v>
      </c>
    </row>
    <row r="258" ht="15">
      <c r="A258" s="947" t="s">
        <v>1668</v>
      </c>
    </row>
    <row r="259" ht="45">
      <c r="A259" s="945" t="s">
        <v>1669</v>
      </c>
    </row>
    <row r="260" ht="30">
      <c r="A260" s="945" t="s">
        <v>1670</v>
      </c>
    </row>
    <row r="261" ht="15">
      <c r="A261" s="947" t="s">
        <v>1671</v>
      </c>
    </row>
    <row r="262" ht="45">
      <c r="A262" s="945" t="s">
        <v>1672</v>
      </c>
    </row>
    <row r="263" ht="45">
      <c r="A263" s="945" t="s">
        <v>1673</v>
      </c>
    </row>
    <row r="264" ht="15">
      <c r="A264" s="947" t="s">
        <v>1674</v>
      </c>
    </row>
    <row r="265" ht="60">
      <c r="A265" s="945" t="s">
        <v>1675</v>
      </c>
    </row>
    <row r="266" ht="15">
      <c r="A266" s="945" t="s">
        <v>1676</v>
      </c>
    </row>
    <row r="267" ht="30">
      <c r="A267" s="945" t="s">
        <v>1677</v>
      </c>
    </row>
    <row r="268" ht="15">
      <c r="A268" s="945"/>
    </row>
  </sheetData>
  <sheetProtection/>
  <mergeCells count="8">
    <mergeCell ref="B114:B115"/>
    <mergeCell ref="A80:A89"/>
    <mergeCell ref="C80:C89"/>
    <mergeCell ref="B105:B106"/>
    <mergeCell ref="C105:C106"/>
    <mergeCell ref="A107:A112"/>
    <mergeCell ref="B107:B112"/>
    <mergeCell ref="C107:C11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T123"/>
  <sheetViews>
    <sheetView zoomScalePageLayoutView="0" workbookViewId="0" topLeftCell="A100">
      <selection activeCell="G2" sqref="G2:O2"/>
    </sheetView>
  </sheetViews>
  <sheetFormatPr defaultColWidth="9.140625" defaultRowHeight="15"/>
  <cols>
    <col min="1" max="6" width="9.140625" style="879" customWidth="1"/>
    <col min="7" max="7" width="10.140625" style="879" customWidth="1"/>
    <col min="8" max="8" width="7.421875" style="879" customWidth="1"/>
    <col min="9" max="9" width="9.140625" style="879" customWidth="1"/>
    <col min="10" max="10" width="9.7109375" style="879" customWidth="1"/>
    <col min="11" max="11" width="7.57421875" style="879" customWidth="1"/>
    <col min="12" max="12" width="9.140625" style="879" customWidth="1"/>
    <col min="13" max="13" width="10.28125" style="879" customWidth="1"/>
    <col min="14" max="14" width="7.7109375" style="879" customWidth="1"/>
    <col min="15" max="15" width="10.28125" style="879" customWidth="1"/>
    <col min="16" max="16" width="15.28125" style="894" bestFit="1" customWidth="1"/>
    <col min="17" max="17" width="15.7109375" style="894" customWidth="1"/>
    <col min="18" max="19" width="9.140625" style="879" customWidth="1"/>
    <col min="20" max="20" width="14.28125" style="879" bestFit="1" customWidth="1"/>
    <col min="21" max="16384" width="9.140625" style="879" customWidth="1"/>
  </cols>
  <sheetData>
    <row r="1" spans="1:15" ht="15">
      <c r="A1" s="876" t="str">
        <f>'Danh mục'!B3</f>
        <v>CÔNG TY CP ĐẦU TƯ THIẾT BỊ VÀ XÂY LẮP ĐIỆN THIÊN TRƯỜNG</v>
      </c>
      <c r="B1" s="877"/>
      <c r="C1" s="877"/>
      <c r="D1" s="877"/>
      <c r="E1" s="877"/>
      <c r="F1" s="878"/>
      <c r="G1" s="878"/>
      <c r="H1" s="1500" t="s">
        <v>1448</v>
      </c>
      <c r="I1" s="1500"/>
      <c r="J1" s="1500"/>
      <c r="K1" s="1500"/>
      <c r="L1" s="1500"/>
      <c r="M1" s="1500"/>
      <c r="N1" s="1500"/>
      <c r="O1" s="1500"/>
    </row>
    <row r="2" spans="1:15" ht="15">
      <c r="A2" s="880" t="str">
        <f>'Danh mục'!B4</f>
        <v>Địa chỉ: Lô số 55 đường N2 cụm CN An Xá, tp Nam Định, tỉnh Nam Định</v>
      </c>
      <c r="B2" s="881"/>
      <c r="C2" s="881"/>
      <c r="D2" s="881"/>
      <c r="E2" s="881"/>
      <c r="F2" s="882"/>
      <c r="G2" s="1501" t="str">
        <f>'Danh mục'!B7</f>
        <v>Cho kỳ kế toán từ ngày 01/01/2014 đến ngày 30/06/2014</v>
      </c>
      <c r="H2" s="1501"/>
      <c r="I2" s="1501"/>
      <c r="J2" s="1501"/>
      <c r="K2" s="1501"/>
      <c r="L2" s="1501"/>
      <c r="M2" s="1501"/>
      <c r="N2" s="1501"/>
      <c r="O2" s="1501"/>
    </row>
    <row r="3" spans="1:17" s="885" customFormat="1" ht="15">
      <c r="A3" s="883" t="s">
        <v>1403</v>
      </c>
      <c r="B3" s="884"/>
      <c r="C3" s="884"/>
      <c r="D3" s="884"/>
      <c r="E3" s="884"/>
      <c r="G3" s="886"/>
      <c r="H3" s="886"/>
      <c r="I3" s="886"/>
      <c r="J3" s="886"/>
      <c r="K3" s="886"/>
      <c r="L3" s="886"/>
      <c r="M3" s="886"/>
      <c r="N3" s="886"/>
      <c r="O3" s="886"/>
      <c r="P3" s="894"/>
      <c r="Q3" s="894"/>
    </row>
    <row r="4" spans="12:15" ht="15" customHeight="1">
      <c r="L4" s="1502" t="s">
        <v>1404</v>
      </c>
      <c r="M4" s="1502"/>
      <c r="N4" s="1502"/>
      <c r="O4" s="1502"/>
    </row>
    <row r="5" spans="1:15" ht="30.75" customHeight="1">
      <c r="A5" s="1503" t="s">
        <v>1405</v>
      </c>
      <c r="B5" s="1503"/>
      <c r="C5" s="1503"/>
      <c r="D5" s="1503"/>
      <c r="E5" s="1503"/>
      <c r="F5" s="1503"/>
      <c r="G5" s="1503"/>
      <c r="H5" s="1503"/>
      <c r="I5" s="1503"/>
      <c r="J5" s="1503"/>
      <c r="K5" s="1503"/>
      <c r="L5" s="1503"/>
      <c r="M5" s="1503"/>
      <c r="N5" s="1503"/>
      <c r="O5" s="1503"/>
    </row>
    <row r="6" spans="1:15" ht="18.75" customHeight="1">
      <c r="A6" s="888" t="s">
        <v>138</v>
      </c>
      <c r="B6" s="887"/>
      <c r="C6" s="887"/>
      <c r="D6" s="887"/>
      <c r="E6" s="887"/>
      <c r="F6" s="887"/>
      <c r="G6" s="887"/>
      <c r="H6" s="887"/>
      <c r="I6" s="887"/>
      <c r="J6" s="887"/>
      <c r="K6" s="887"/>
      <c r="L6" s="887"/>
      <c r="M6" s="887"/>
      <c r="N6" s="887"/>
      <c r="O6" s="887"/>
    </row>
    <row r="7" spans="1:15" ht="27" customHeight="1">
      <c r="A7" s="1477" t="s">
        <v>954</v>
      </c>
      <c r="B7" s="1477"/>
      <c r="C7" s="1477"/>
      <c r="D7" s="1477"/>
      <c r="E7" s="1477"/>
      <c r="F7" s="1477"/>
      <c r="G7" s="1477" t="s">
        <v>1430</v>
      </c>
      <c r="H7" s="1477"/>
      <c r="I7" s="1477"/>
      <c r="J7" s="1478" t="s">
        <v>1431</v>
      </c>
      <c r="K7" s="1478"/>
      <c r="L7" s="1478"/>
      <c r="M7" s="1478" t="s">
        <v>1406</v>
      </c>
      <c r="N7" s="1478"/>
      <c r="O7" s="1478"/>
    </row>
    <row r="8" spans="1:15" ht="19.5" customHeight="1">
      <c r="A8" s="1488" t="s">
        <v>1407</v>
      </c>
      <c r="B8" s="1488"/>
      <c r="C8" s="1488"/>
      <c r="D8" s="1488"/>
      <c r="E8" s="1488"/>
      <c r="F8" s="1488"/>
      <c r="G8" s="1494">
        <v>18182118220</v>
      </c>
      <c r="H8" s="1494"/>
      <c r="I8" s="1494"/>
      <c r="J8" s="1494">
        <v>312690000</v>
      </c>
      <c r="K8" s="1494"/>
      <c r="L8" s="1494"/>
      <c r="M8" s="1494">
        <f>G8+J8</f>
        <v>18494808220</v>
      </c>
      <c r="N8" s="1494"/>
      <c r="O8" s="1494"/>
    </row>
    <row r="9" spans="1:15" ht="31.5" customHeight="1">
      <c r="A9" s="1488" t="s">
        <v>1408</v>
      </c>
      <c r="B9" s="1488"/>
      <c r="C9" s="1488"/>
      <c r="D9" s="1488"/>
      <c r="E9" s="1488"/>
      <c r="F9" s="1488"/>
      <c r="G9" s="1494"/>
      <c r="H9" s="1494"/>
      <c r="I9" s="1494"/>
      <c r="J9" s="1490">
        <v>0</v>
      </c>
      <c r="K9" s="1490"/>
      <c r="L9" s="1490"/>
      <c r="M9" s="1490">
        <v>0</v>
      </c>
      <c r="N9" s="1490"/>
      <c r="O9" s="1490"/>
    </row>
    <row r="10" spans="1:15" ht="21" customHeight="1">
      <c r="A10" s="1486" t="s">
        <v>1409</v>
      </c>
      <c r="B10" s="1486"/>
      <c r="C10" s="1486"/>
      <c r="D10" s="1486"/>
      <c r="E10" s="1486"/>
      <c r="F10" s="1486"/>
      <c r="G10" s="1495">
        <f>G8</f>
        <v>18182118220</v>
      </c>
      <c r="H10" s="1495"/>
      <c r="I10" s="1495"/>
      <c r="J10" s="1495">
        <f>J8+J9</f>
        <v>312690000</v>
      </c>
      <c r="K10" s="1495"/>
      <c r="L10" s="1495"/>
      <c r="M10" s="1495">
        <f>M8+M9</f>
        <v>18494808220</v>
      </c>
      <c r="N10" s="1495"/>
      <c r="O10" s="1495"/>
    </row>
    <row r="11" spans="1:15" ht="18" customHeight="1">
      <c r="A11" s="1489" t="s">
        <v>1410</v>
      </c>
      <c r="B11" s="1489"/>
      <c r="C11" s="1489"/>
      <c r="D11" s="1489"/>
      <c r="E11" s="1489"/>
      <c r="F11" s="1489"/>
      <c r="G11" s="1494">
        <f>18182118220-15070850498</f>
        <v>3111267722</v>
      </c>
      <c r="H11" s="1494"/>
      <c r="I11" s="1494"/>
      <c r="J11" s="1490">
        <f>J10-251083068</f>
        <v>61606932</v>
      </c>
      <c r="K11" s="1490"/>
      <c r="L11" s="1490"/>
      <c r="M11" s="1490">
        <f>G11+J11</f>
        <v>3172874654</v>
      </c>
      <c r="N11" s="1490"/>
      <c r="O11" s="1490"/>
    </row>
    <row r="12" spans="1:15" ht="18.75" customHeight="1">
      <c r="A12" s="1488" t="s">
        <v>1411</v>
      </c>
      <c r="B12" s="1488"/>
      <c r="C12" s="1488"/>
      <c r="D12" s="1488"/>
      <c r="E12" s="1488"/>
      <c r="F12" s="1488"/>
      <c r="G12" s="1494"/>
      <c r="H12" s="1494"/>
      <c r="I12" s="1494"/>
      <c r="J12" s="1490"/>
      <c r="K12" s="1490"/>
      <c r="L12" s="1490"/>
      <c r="M12" s="1490">
        <f>'Tổng hợp'!F239+'Tổng hợp'!F238</f>
        <v>2786364793</v>
      </c>
      <c r="N12" s="1490"/>
      <c r="O12" s="1490"/>
    </row>
    <row r="13" spans="1:15" ht="17.25" customHeight="1">
      <c r="A13" s="1488" t="s">
        <v>1412</v>
      </c>
      <c r="B13" s="1488"/>
      <c r="C13" s="1488"/>
      <c r="D13" s="1488"/>
      <c r="E13" s="1488"/>
      <c r="F13" s="1488"/>
      <c r="G13" s="1494"/>
      <c r="H13" s="1494"/>
      <c r="I13" s="1494"/>
      <c r="J13" s="1490"/>
      <c r="K13" s="1490"/>
      <c r="L13" s="1490"/>
      <c r="M13" s="1490">
        <f>M11-M12</f>
        <v>386509861</v>
      </c>
      <c r="N13" s="1490"/>
      <c r="O13" s="1490"/>
    </row>
    <row r="14" spans="1:15" ht="18" customHeight="1">
      <c r="A14" s="1488" t="s">
        <v>1413</v>
      </c>
      <c r="B14" s="1488"/>
      <c r="C14" s="1488"/>
      <c r="D14" s="1488"/>
      <c r="E14" s="1488"/>
      <c r="F14" s="1488"/>
      <c r="G14" s="1494"/>
      <c r="H14" s="1494"/>
      <c r="I14" s="1494"/>
      <c r="J14" s="1490"/>
      <c r="K14" s="1490"/>
      <c r="L14" s="1490"/>
      <c r="M14" s="1490">
        <f>'Tổng hợp'!F234</f>
        <v>5976035</v>
      </c>
      <c r="N14" s="1490"/>
      <c r="O14" s="1490"/>
    </row>
    <row r="15" spans="1:15" ht="15" customHeight="1">
      <c r="A15" s="1488" t="s">
        <v>1414</v>
      </c>
      <c r="B15" s="1488"/>
      <c r="C15" s="1488"/>
      <c r="D15" s="1488"/>
      <c r="E15" s="1488"/>
      <c r="F15" s="1488"/>
      <c r="G15" s="1494"/>
      <c r="H15" s="1494"/>
      <c r="I15" s="1494"/>
      <c r="J15" s="1490"/>
      <c r="K15" s="1490"/>
      <c r="L15" s="1490"/>
      <c r="M15" s="1490">
        <f>'Tổng hợp'!F235</f>
        <v>147806960</v>
      </c>
      <c r="N15" s="1490"/>
      <c r="O15" s="1490"/>
    </row>
    <row r="16" spans="1:15" ht="15" customHeight="1">
      <c r="A16" s="1488" t="s">
        <v>1415</v>
      </c>
      <c r="B16" s="1488"/>
      <c r="C16" s="1488"/>
      <c r="D16" s="1488"/>
      <c r="E16" s="1488"/>
      <c r="F16" s="1488"/>
      <c r="G16" s="1494"/>
      <c r="H16" s="1494"/>
      <c r="I16" s="1494"/>
      <c r="J16" s="1490"/>
      <c r="K16" s="1490"/>
      <c r="L16" s="1490"/>
      <c r="M16" s="1490">
        <f>'Tổng hợp'!F243</f>
        <v>0</v>
      </c>
      <c r="N16" s="1490"/>
      <c r="O16" s="1490"/>
    </row>
    <row r="17" spans="1:15" ht="15" customHeight="1">
      <c r="A17" s="1488" t="s">
        <v>1416</v>
      </c>
      <c r="B17" s="1488"/>
      <c r="C17" s="1488"/>
      <c r="D17" s="1488"/>
      <c r="E17" s="1488"/>
      <c r="F17" s="1488"/>
      <c r="G17" s="1494"/>
      <c r="H17" s="1494"/>
      <c r="I17" s="1494"/>
      <c r="J17" s="1490"/>
      <c r="K17" s="1490"/>
      <c r="L17" s="1490"/>
      <c r="M17" s="1490">
        <f>'Tổng hợp'!F244</f>
        <v>0</v>
      </c>
      <c r="N17" s="1490"/>
      <c r="O17" s="1490"/>
    </row>
    <row r="18" spans="1:15" ht="15.75" customHeight="1">
      <c r="A18" s="1488" t="s">
        <v>1417</v>
      </c>
      <c r="B18" s="1488"/>
      <c r="C18" s="1488"/>
      <c r="D18" s="1488"/>
      <c r="E18" s="1488"/>
      <c r="F18" s="1488"/>
      <c r="G18" s="1494"/>
      <c r="H18" s="1494"/>
      <c r="I18" s="1494"/>
      <c r="J18" s="1490"/>
      <c r="K18" s="1490"/>
      <c r="L18" s="1490"/>
      <c r="M18" s="1490">
        <f>'Tổng hợp'!F247</f>
        <v>53829365</v>
      </c>
      <c r="N18" s="1490"/>
      <c r="O18" s="1490"/>
    </row>
    <row r="19" spans="1:15" ht="17.25" customHeight="1">
      <c r="A19" s="1467" t="s">
        <v>1418</v>
      </c>
      <c r="B19" s="1467"/>
      <c r="C19" s="1467"/>
      <c r="D19" s="1467"/>
      <c r="E19" s="1467"/>
      <c r="F19" s="1467"/>
      <c r="G19" s="1494"/>
      <c r="H19" s="1494"/>
      <c r="I19" s="1494"/>
      <c r="J19" s="1490"/>
      <c r="K19" s="1490"/>
      <c r="L19" s="1490"/>
      <c r="M19" s="1490">
        <v>0</v>
      </c>
      <c r="N19" s="1490"/>
      <c r="O19" s="1490"/>
    </row>
    <row r="20" spans="1:17" ht="18" customHeight="1">
      <c r="A20" s="1486" t="s">
        <v>1419</v>
      </c>
      <c r="B20" s="1486"/>
      <c r="C20" s="1486"/>
      <c r="D20" s="1486"/>
      <c r="E20" s="1486"/>
      <c r="F20" s="1486"/>
      <c r="G20" s="1494"/>
      <c r="H20" s="1494"/>
      <c r="I20" s="1494"/>
      <c r="J20" s="1490"/>
      <c r="K20" s="1490"/>
      <c r="L20" s="1490"/>
      <c r="M20" s="1495">
        <f>M13+M14-M15+M16-M17-M18-M19</f>
        <v>190849571</v>
      </c>
      <c r="N20" s="1495"/>
      <c r="O20" s="1495"/>
      <c r="P20" s="894">
        <f>'Tổng hợp'!F249</f>
        <v>190849571</v>
      </c>
      <c r="Q20" s="894">
        <f>'[2]Tổng hợp'!F249</f>
        <v>-2777273375</v>
      </c>
    </row>
    <row r="21" spans="1:15" ht="30.75" customHeight="1">
      <c r="A21" s="1487" t="s">
        <v>1420</v>
      </c>
      <c r="B21" s="1487"/>
      <c r="C21" s="1487"/>
      <c r="D21" s="1487"/>
      <c r="E21" s="1487"/>
      <c r="F21" s="1487"/>
      <c r="G21" s="1491"/>
      <c r="H21" s="1491"/>
      <c r="I21" s="1491"/>
      <c r="J21" s="1490"/>
      <c r="K21" s="1490"/>
      <c r="L21" s="1490"/>
      <c r="M21" s="1490">
        <v>0</v>
      </c>
      <c r="N21" s="1490"/>
      <c r="O21" s="1490"/>
    </row>
    <row r="22" spans="1:17" ht="18.75" customHeight="1">
      <c r="A22" s="1479" t="s">
        <v>1421</v>
      </c>
      <c r="B22" s="1479"/>
      <c r="C22" s="1479"/>
      <c r="D22" s="1479"/>
      <c r="E22" s="1479"/>
      <c r="F22" s="1479"/>
      <c r="G22" s="1499"/>
      <c r="H22" s="1499"/>
      <c r="I22" s="1499"/>
      <c r="J22" s="1490"/>
      <c r="K22" s="1490"/>
      <c r="L22" s="1490"/>
      <c r="M22" s="1490">
        <f>P22+Q22</f>
        <v>402906682</v>
      </c>
      <c r="N22" s="1490"/>
      <c r="O22" s="1490"/>
      <c r="P22" s="894">
        <v>71371678</v>
      </c>
      <c r="Q22" s="894">
        <v>331535004</v>
      </c>
    </row>
    <row r="23" spans="1:17" s="889" customFormat="1" ht="36" customHeight="1">
      <c r="A23" s="1481" t="s">
        <v>1422</v>
      </c>
      <c r="B23" s="1482"/>
      <c r="C23" s="1482"/>
      <c r="D23" s="1482"/>
      <c r="E23" s="1482"/>
      <c r="F23" s="1483"/>
      <c r="G23" s="1491"/>
      <c r="H23" s="1491"/>
      <c r="I23" s="1491"/>
      <c r="J23" s="1492"/>
      <c r="K23" s="1492"/>
      <c r="L23" s="1492"/>
      <c r="M23" s="1492">
        <v>0</v>
      </c>
      <c r="N23" s="1492"/>
      <c r="O23" s="1492"/>
      <c r="P23" s="895"/>
      <c r="Q23" s="895"/>
    </row>
    <row r="24" spans="1:17" s="889" customFormat="1" ht="36" customHeight="1">
      <c r="A24" s="899"/>
      <c r="B24" s="899"/>
      <c r="C24" s="899"/>
      <c r="D24" s="899"/>
      <c r="E24" s="899"/>
      <c r="F24" s="899"/>
      <c r="G24" s="900"/>
      <c r="H24" s="900"/>
      <c r="I24" s="900"/>
      <c r="J24" s="901"/>
      <c r="K24" s="901"/>
      <c r="L24" s="901"/>
      <c r="M24" s="901"/>
      <c r="N24" s="901"/>
      <c r="O24" s="901"/>
      <c r="P24" s="895"/>
      <c r="Q24" s="895"/>
    </row>
    <row r="25" spans="1:17" s="889" customFormat="1" ht="36" customHeight="1">
      <c r="A25" s="899"/>
      <c r="B25" s="899"/>
      <c r="C25" s="899"/>
      <c r="D25" s="899"/>
      <c r="E25" s="899"/>
      <c r="F25" s="899"/>
      <c r="G25" s="900"/>
      <c r="H25" s="900"/>
      <c r="I25" s="900"/>
      <c r="J25" s="901"/>
      <c r="K25" s="901"/>
      <c r="L25" s="901"/>
      <c r="M25" s="901"/>
      <c r="N25" s="901"/>
      <c r="O25" s="901"/>
      <c r="P25" s="895"/>
      <c r="Q25" s="895"/>
    </row>
    <row r="26" spans="1:17" s="889" customFormat="1" ht="15" customHeight="1">
      <c r="A26" s="899"/>
      <c r="B26" s="899"/>
      <c r="C26" s="899"/>
      <c r="D26" s="899"/>
      <c r="E26" s="899"/>
      <c r="F26" s="899"/>
      <c r="G26" s="900"/>
      <c r="H26" s="900"/>
      <c r="I26" s="900"/>
      <c r="J26" s="901"/>
      <c r="K26" s="901"/>
      <c r="L26" s="901"/>
      <c r="M26" s="901"/>
      <c r="N26" s="901"/>
      <c r="O26" s="901"/>
      <c r="P26" s="895"/>
      <c r="Q26" s="895"/>
    </row>
    <row r="27" spans="1:15" ht="15" customHeight="1">
      <c r="A27" s="1493"/>
      <c r="B27" s="1493"/>
      <c r="C27" s="1493"/>
      <c r="D27" s="1493"/>
      <c r="E27" s="1493"/>
      <c r="F27" s="1493"/>
      <c r="G27" s="1493"/>
      <c r="H27" s="1498"/>
      <c r="I27" s="1498"/>
      <c r="J27" s="891"/>
      <c r="K27" s="1498"/>
      <c r="L27" s="1498"/>
      <c r="M27" s="890"/>
      <c r="N27" s="1498"/>
      <c r="O27" s="1498"/>
    </row>
    <row r="28" spans="1:15" ht="15">
      <c r="A28" s="884" t="s">
        <v>139</v>
      </c>
      <c r="H28" s="892"/>
      <c r="I28" s="892"/>
      <c r="J28" s="892"/>
      <c r="K28" s="892"/>
      <c r="L28" s="892"/>
      <c r="M28" s="892"/>
      <c r="N28" s="892"/>
      <c r="O28" s="892"/>
    </row>
    <row r="29" spans="8:15" ht="15">
      <c r="H29" s="892"/>
      <c r="I29" s="892"/>
      <c r="J29" s="892"/>
      <c r="K29" s="892"/>
      <c r="L29" s="1497" t="s">
        <v>1034</v>
      </c>
      <c r="M29" s="1497"/>
      <c r="N29" s="1497"/>
      <c r="O29" s="1497"/>
    </row>
    <row r="30" spans="1:15" ht="27" customHeight="1">
      <c r="A30" s="1477" t="s">
        <v>954</v>
      </c>
      <c r="B30" s="1477"/>
      <c r="C30" s="1477"/>
      <c r="D30" s="1477"/>
      <c r="E30" s="1477"/>
      <c r="F30" s="1477"/>
      <c r="G30" s="1477" t="s">
        <v>1430</v>
      </c>
      <c r="H30" s="1477"/>
      <c r="I30" s="1477"/>
      <c r="J30" s="1478" t="s">
        <v>1431</v>
      </c>
      <c r="K30" s="1478"/>
      <c r="L30" s="1478"/>
      <c r="M30" s="1478" t="s">
        <v>1406</v>
      </c>
      <c r="N30" s="1478"/>
      <c r="O30" s="1478"/>
    </row>
    <row r="31" spans="1:15" ht="19.5" customHeight="1">
      <c r="A31" s="1488" t="s">
        <v>1407</v>
      </c>
      <c r="B31" s="1488"/>
      <c r="C31" s="1488"/>
      <c r="D31" s="1488"/>
      <c r="E31" s="1488"/>
      <c r="F31" s="1488"/>
      <c r="G31" s="1475">
        <f>'Tổng hợp'!J221</f>
        <v>17023570346</v>
      </c>
      <c r="H31" s="1475"/>
      <c r="I31" s="1475"/>
      <c r="J31" s="1475">
        <v>0</v>
      </c>
      <c r="K31" s="1475"/>
      <c r="L31" s="1475"/>
      <c r="M31" s="1475">
        <f>G31+J31</f>
        <v>17023570346</v>
      </c>
      <c r="N31" s="1475"/>
      <c r="O31" s="1475"/>
    </row>
    <row r="32" spans="1:15" ht="31.5" customHeight="1">
      <c r="A32" s="1488" t="s">
        <v>1408</v>
      </c>
      <c r="B32" s="1488"/>
      <c r="C32" s="1488"/>
      <c r="D32" s="1488"/>
      <c r="E32" s="1488"/>
      <c r="F32" s="1488"/>
      <c r="G32" s="1475">
        <v>0</v>
      </c>
      <c r="H32" s="1475"/>
      <c r="I32" s="1475"/>
      <c r="J32" s="1473">
        <v>0</v>
      </c>
      <c r="K32" s="1473"/>
      <c r="L32" s="1473"/>
      <c r="M32" s="1473">
        <v>0</v>
      </c>
      <c r="N32" s="1473"/>
      <c r="O32" s="1473"/>
    </row>
    <row r="33" spans="1:15" ht="21" customHeight="1">
      <c r="A33" s="1486" t="s">
        <v>1409</v>
      </c>
      <c r="B33" s="1486"/>
      <c r="C33" s="1486"/>
      <c r="D33" s="1486"/>
      <c r="E33" s="1486"/>
      <c r="F33" s="1486"/>
      <c r="G33" s="1474">
        <f>G31+G32</f>
        <v>17023570346</v>
      </c>
      <c r="H33" s="1474"/>
      <c r="I33" s="1474"/>
      <c r="J33" s="1474">
        <f>J31+J32</f>
        <v>0</v>
      </c>
      <c r="K33" s="1474"/>
      <c r="L33" s="1474"/>
      <c r="M33" s="1474">
        <f>M31+M32</f>
        <v>17023570346</v>
      </c>
      <c r="N33" s="1474"/>
      <c r="O33" s="1474"/>
    </row>
    <row r="34" spans="1:15" ht="18" customHeight="1">
      <c r="A34" s="1489" t="s">
        <v>1410</v>
      </c>
      <c r="B34" s="1489"/>
      <c r="C34" s="1489"/>
      <c r="D34" s="1489"/>
      <c r="E34" s="1489"/>
      <c r="F34" s="1489"/>
      <c r="G34" s="1475">
        <f>G33-15134609652</f>
        <v>1888960694</v>
      </c>
      <c r="H34" s="1475"/>
      <c r="I34" s="1475"/>
      <c r="J34" s="1473">
        <v>0</v>
      </c>
      <c r="K34" s="1473"/>
      <c r="L34" s="1473"/>
      <c r="M34" s="1473">
        <f>J34+G34</f>
        <v>1888960694</v>
      </c>
      <c r="N34" s="1473"/>
      <c r="O34" s="1473"/>
    </row>
    <row r="35" spans="1:15" ht="18.75" customHeight="1">
      <c r="A35" s="1488" t="s">
        <v>1411</v>
      </c>
      <c r="B35" s="1488"/>
      <c r="C35" s="1488"/>
      <c r="D35" s="1488"/>
      <c r="E35" s="1488"/>
      <c r="F35" s="1488"/>
      <c r="G35" s="1475"/>
      <c r="H35" s="1475"/>
      <c r="I35" s="1475"/>
      <c r="J35" s="1473"/>
      <c r="K35" s="1473"/>
      <c r="L35" s="1473"/>
      <c r="M35" s="1473">
        <v>1603696236</v>
      </c>
      <c r="N35" s="1473"/>
      <c r="O35" s="1473"/>
    </row>
    <row r="36" spans="1:15" ht="17.25" customHeight="1">
      <c r="A36" s="1488" t="s">
        <v>1412</v>
      </c>
      <c r="B36" s="1488"/>
      <c r="C36" s="1488"/>
      <c r="D36" s="1488"/>
      <c r="E36" s="1488"/>
      <c r="F36" s="1488"/>
      <c r="G36" s="1475"/>
      <c r="H36" s="1475"/>
      <c r="I36" s="1475"/>
      <c r="J36" s="1473"/>
      <c r="K36" s="1473"/>
      <c r="L36" s="1473"/>
      <c r="M36" s="1473">
        <f>M34-M35</f>
        <v>285264458</v>
      </c>
      <c r="N36" s="1473"/>
      <c r="O36" s="1473"/>
    </row>
    <row r="37" spans="1:15" ht="18" customHeight="1">
      <c r="A37" s="1488" t="s">
        <v>1413</v>
      </c>
      <c r="B37" s="1488"/>
      <c r="C37" s="1488"/>
      <c r="D37" s="1488"/>
      <c r="E37" s="1488"/>
      <c r="F37" s="1488"/>
      <c r="G37" s="1475"/>
      <c r="H37" s="1475"/>
      <c r="I37" s="1475"/>
      <c r="J37" s="1473"/>
      <c r="K37" s="1473"/>
      <c r="L37" s="1473"/>
      <c r="M37" s="1473">
        <f>'Tổng hợp'!J234</f>
        <v>6371638</v>
      </c>
      <c r="N37" s="1473"/>
      <c r="O37" s="1473"/>
    </row>
    <row r="38" spans="1:15" ht="15" customHeight="1">
      <c r="A38" s="1488" t="s">
        <v>1414</v>
      </c>
      <c r="B38" s="1488"/>
      <c r="C38" s="1488"/>
      <c r="D38" s="1488"/>
      <c r="E38" s="1488"/>
      <c r="F38" s="1488"/>
      <c r="G38" s="1475"/>
      <c r="H38" s="1475"/>
      <c r="I38" s="1475"/>
      <c r="J38" s="1473"/>
      <c r="K38" s="1473"/>
      <c r="L38" s="1473"/>
      <c r="M38" s="1473">
        <f>'Tổng hợp'!J235</f>
        <v>368023978</v>
      </c>
      <c r="N38" s="1473"/>
      <c r="O38" s="1473"/>
    </row>
    <row r="39" spans="1:15" ht="15" customHeight="1">
      <c r="A39" s="1488" t="s">
        <v>1415</v>
      </c>
      <c r="B39" s="1488"/>
      <c r="C39" s="1488"/>
      <c r="D39" s="1488"/>
      <c r="E39" s="1488"/>
      <c r="F39" s="1488"/>
      <c r="G39" s="1475"/>
      <c r="H39" s="1475"/>
      <c r="I39" s="1475"/>
      <c r="J39" s="1473"/>
      <c r="K39" s="1473"/>
      <c r="L39" s="1473"/>
      <c r="M39" s="1473">
        <f>'Tổng hợp'!J243</f>
        <v>0</v>
      </c>
      <c r="N39" s="1473"/>
      <c r="O39" s="1473"/>
    </row>
    <row r="40" spans="1:15" ht="15" customHeight="1">
      <c r="A40" s="1488" t="s">
        <v>1416</v>
      </c>
      <c r="B40" s="1488"/>
      <c r="C40" s="1488"/>
      <c r="D40" s="1488"/>
      <c r="E40" s="1488"/>
      <c r="F40" s="1488"/>
      <c r="G40" s="1475"/>
      <c r="H40" s="1475"/>
      <c r="I40" s="1475"/>
      <c r="J40" s="1473"/>
      <c r="K40" s="1473"/>
      <c r="L40" s="1473"/>
      <c r="M40" s="1473">
        <f>'Tổng hợp'!J244</f>
        <v>8942644</v>
      </c>
      <c r="N40" s="1473"/>
      <c r="O40" s="1473"/>
    </row>
    <row r="41" spans="1:15" ht="15.75" customHeight="1">
      <c r="A41" s="1488" t="s">
        <v>1417</v>
      </c>
      <c r="B41" s="1488"/>
      <c r="C41" s="1488"/>
      <c r="D41" s="1488"/>
      <c r="E41" s="1488"/>
      <c r="F41" s="1488"/>
      <c r="G41" s="1475"/>
      <c r="H41" s="1475"/>
      <c r="I41" s="1475"/>
      <c r="J41" s="1473"/>
      <c r="K41" s="1473"/>
      <c r="L41" s="1473"/>
      <c r="M41" s="1473">
        <v>0</v>
      </c>
      <c r="N41" s="1473"/>
      <c r="O41" s="1473"/>
    </row>
    <row r="42" spans="1:15" ht="17.25" customHeight="1">
      <c r="A42" s="1467" t="s">
        <v>1418</v>
      </c>
      <c r="B42" s="1467"/>
      <c r="C42" s="1467"/>
      <c r="D42" s="1467"/>
      <c r="E42" s="1467"/>
      <c r="F42" s="1467"/>
      <c r="G42" s="1475"/>
      <c r="H42" s="1475"/>
      <c r="I42" s="1475"/>
      <c r="J42" s="1473"/>
      <c r="K42" s="1473"/>
      <c r="L42" s="1473"/>
      <c r="M42" s="1473">
        <v>0</v>
      </c>
      <c r="N42" s="1473"/>
      <c r="O42" s="1473"/>
    </row>
    <row r="43" spans="1:17" ht="18" customHeight="1">
      <c r="A43" s="1486" t="s">
        <v>1419</v>
      </c>
      <c r="B43" s="1486"/>
      <c r="C43" s="1486"/>
      <c r="D43" s="1486"/>
      <c r="E43" s="1486"/>
      <c r="F43" s="1486"/>
      <c r="G43" s="1475"/>
      <c r="H43" s="1475"/>
      <c r="I43" s="1475"/>
      <c r="J43" s="1473"/>
      <c r="K43" s="1473"/>
      <c r="L43" s="1473"/>
      <c r="M43" s="1474">
        <f>M36+M37-M38+M39-M40-M41-M42</f>
        <v>-85330526</v>
      </c>
      <c r="N43" s="1474"/>
      <c r="O43" s="1474"/>
      <c r="Q43" s="894">
        <f>'[2]Tổng hợp'!F269</f>
        <v>0</v>
      </c>
    </row>
    <row r="44" spans="1:15" ht="30.75" customHeight="1">
      <c r="A44" s="1487" t="s">
        <v>1420</v>
      </c>
      <c r="B44" s="1487"/>
      <c r="C44" s="1487"/>
      <c r="D44" s="1487"/>
      <c r="E44" s="1487"/>
      <c r="F44" s="1487"/>
      <c r="G44" s="1484"/>
      <c r="H44" s="1484"/>
      <c r="I44" s="1484"/>
      <c r="J44" s="1465"/>
      <c r="K44" s="1465"/>
      <c r="L44" s="1465"/>
      <c r="M44" s="1465">
        <v>0</v>
      </c>
      <c r="N44" s="1465"/>
      <c r="O44" s="1465"/>
    </row>
    <row r="45" spans="1:15" ht="18.75" customHeight="1">
      <c r="A45" s="1479" t="s">
        <v>1421</v>
      </c>
      <c r="B45" s="1479"/>
      <c r="C45" s="1479"/>
      <c r="D45" s="1479"/>
      <c r="E45" s="1479"/>
      <c r="F45" s="1479"/>
      <c r="G45" s="1480"/>
      <c r="H45" s="1480"/>
      <c r="I45" s="1480"/>
      <c r="J45" s="1465"/>
      <c r="K45" s="1465"/>
      <c r="L45" s="1465"/>
      <c r="M45" s="1465">
        <v>333249687</v>
      </c>
      <c r="N45" s="1465"/>
      <c r="O45" s="1465"/>
    </row>
    <row r="46" spans="1:17" s="889" customFormat="1" ht="36" customHeight="1">
      <c r="A46" s="1481" t="s">
        <v>1422</v>
      </c>
      <c r="B46" s="1482"/>
      <c r="C46" s="1482"/>
      <c r="D46" s="1482"/>
      <c r="E46" s="1482"/>
      <c r="F46" s="1483"/>
      <c r="G46" s="1484"/>
      <c r="H46" s="1484"/>
      <c r="I46" s="1484"/>
      <c r="J46" s="1485"/>
      <c r="K46" s="1485"/>
      <c r="L46" s="1485"/>
      <c r="M46" s="1485">
        <v>0</v>
      </c>
      <c r="N46" s="1485"/>
      <c r="O46" s="1485"/>
      <c r="P46" s="895"/>
      <c r="Q46" s="895"/>
    </row>
    <row r="48" spans="12:15" ht="15">
      <c r="L48" s="1496" t="str">
        <f>'Danh mục'!B10</f>
        <v>Nam Định, ngày 15 tháng 7 năm 2014</v>
      </c>
      <c r="M48" s="1496"/>
      <c r="N48" s="1496"/>
      <c r="O48" s="1496"/>
    </row>
    <row r="49" spans="1:15" ht="15">
      <c r="A49" s="1416" t="s">
        <v>60</v>
      </c>
      <c r="B49" s="1416"/>
      <c r="C49" s="1416"/>
      <c r="D49" s="884"/>
      <c r="E49" s="884"/>
      <c r="F49" s="884"/>
      <c r="G49" s="1416" t="str">
        <f>'Danh mục'!A12</f>
        <v>Kế toán trưởng</v>
      </c>
      <c r="H49" s="1416"/>
      <c r="I49" s="1416"/>
      <c r="J49" s="884"/>
      <c r="K49" s="884"/>
      <c r="L49" s="1416" t="str">
        <f>'Danh mục'!A11</f>
        <v>Giám đốc</v>
      </c>
      <c r="M49" s="1416"/>
      <c r="N49" s="1416"/>
      <c r="O49" s="1416"/>
    </row>
    <row r="56" spans="1:17" s="884" customFormat="1" ht="15" customHeight="1">
      <c r="A56" s="1416" t="str">
        <f>'Danh mục'!B13</f>
        <v>Hoàng Thị Hồng</v>
      </c>
      <c r="B56" s="1416"/>
      <c r="C56" s="1416"/>
      <c r="G56" s="1416" t="str">
        <f>'Danh mục'!B12</f>
        <v>Trần Thị Hồng Mến</v>
      </c>
      <c r="H56" s="1416"/>
      <c r="I56" s="1416"/>
      <c r="L56" s="1416" t="str">
        <f>'Danh mục'!B11</f>
        <v>Hoàng Hữu Tuấn</v>
      </c>
      <c r="M56" s="1416"/>
      <c r="N56" s="1416"/>
      <c r="O56" s="1416"/>
      <c r="P56" s="896"/>
      <c r="Q56" s="896"/>
    </row>
    <row r="57" ht="15">
      <c r="A57" s="884" t="s">
        <v>1423</v>
      </c>
    </row>
    <row r="58" spans="13:15" ht="15">
      <c r="M58" s="1497" t="s">
        <v>1034</v>
      </c>
      <c r="N58" s="1497"/>
      <c r="O58" s="1497"/>
    </row>
    <row r="59" spans="1:15" ht="50.25" customHeight="1">
      <c r="A59" s="1477" t="s">
        <v>954</v>
      </c>
      <c r="B59" s="1477"/>
      <c r="C59" s="1477"/>
      <c r="D59" s="1477"/>
      <c r="E59" s="1477"/>
      <c r="F59" s="1477"/>
      <c r="G59" s="1477" t="s">
        <v>1430</v>
      </c>
      <c r="H59" s="1477"/>
      <c r="I59" s="1477"/>
      <c r="J59" s="1478" t="s">
        <v>1432</v>
      </c>
      <c r="K59" s="1478"/>
      <c r="L59" s="1478"/>
      <c r="M59" s="1478" t="s">
        <v>1406</v>
      </c>
      <c r="N59" s="1478"/>
      <c r="O59" s="1478"/>
    </row>
    <row r="60" spans="1:15" ht="15" customHeight="1">
      <c r="A60" s="1471" t="s">
        <v>1164</v>
      </c>
      <c r="B60" s="1471"/>
      <c r="C60" s="1471"/>
      <c r="D60" s="1471"/>
      <c r="E60" s="1471"/>
      <c r="F60" s="1471"/>
      <c r="G60" s="1475"/>
      <c r="H60" s="1475"/>
      <c r="I60" s="1475"/>
      <c r="J60" s="1475"/>
      <c r="K60" s="1475"/>
      <c r="L60" s="1475"/>
      <c r="M60" s="1475"/>
      <c r="N60" s="1475"/>
      <c r="O60" s="1475"/>
    </row>
    <row r="61" spans="1:16" ht="15" customHeight="1">
      <c r="A61" s="1467" t="s">
        <v>1424</v>
      </c>
      <c r="B61" s="1467"/>
      <c r="C61" s="1467"/>
      <c r="D61" s="1467"/>
      <c r="E61" s="1467"/>
      <c r="F61" s="1467"/>
      <c r="G61" s="1475">
        <f>G8/M8*M61</f>
        <v>33112811337.59327</v>
      </c>
      <c r="H61" s="1475"/>
      <c r="I61" s="1475"/>
      <c r="J61" s="1475">
        <f>J8/M8*M61</f>
        <v>569463076.406729</v>
      </c>
      <c r="K61" s="1475"/>
      <c r="L61" s="1475"/>
      <c r="M61" s="1473">
        <v>33682274414</v>
      </c>
      <c r="N61" s="1473"/>
      <c r="O61" s="1473"/>
      <c r="P61" s="894">
        <f>P63-M62</f>
        <v>33682274414</v>
      </c>
    </row>
    <row r="62" spans="1:15" ht="15" customHeight="1">
      <c r="A62" s="1467" t="s">
        <v>1425</v>
      </c>
      <c r="B62" s="1467"/>
      <c r="C62" s="1467"/>
      <c r="D62" s="1467"/>
      <c r="E62" s="1467"/>
      <c r="F62" s="1467"/>
      <c r="G62" s="1474">
        <v>0</v>
      </c>
      <c r="H62" s="1474"/>
      <c r="I62" s="1474"/>
      <c r="J62" s="1474">
        <v>0</v>
      </c>
      <c r="K62" s="1474"/>
      <c r="L62" s="1474"/>
      <c r="M62" s="1475">
        <f>'Tổng hợp'!F12+'Tổng hợp'!F79+'Tổng hợp'!F111</f>
        <v>11788094848</v>
      </c>
      <c r="N62" s="1475"/>
      <c r="O62" s="1475"/>
    </row>
    <row r="63" spans="1:16" ht="15" customHeight="1">
      <c r="A63" s="1468" t="s">
        <v>1426</v>
      </c>
      <c r="B63" s="1468"/>
      <c r="C63" s="1468"/>
      <c r="D63" s="1468"/>
      <c r="E63" s="1468"/>
      <c r="F63" s="1468"/>
      <c r="G63" s="1475"/>
      <c r="H63" s="1475"/>
      <c r="I63" s="1475"/>
      <c r="J63" s="1473"/>
      <c r="K63" s="1473"/>
      <c r="L63" s="1473"/>
      <c r="M63" s="1474">
        <f>M62+M61</f>
        <v>45470369262</v>
      </c>
      <c r="N63" s="1474"/>
      <c r="O63" s="1474"/>
      <c r="P63" s="894">
        <f>'Tổng hợp'!F117</f>
        <v>45470369262</v>
      </c>
    </row>
    <row r="64" spans="1:15" ht="15" customHeight="1">
      <c r="A64" s="1471"/>
      <c r="B64" s="1471"/>
      <c r="C64" s="1471"/>
      <c r="D64" s="1471"/>
      <c r="E64" s="1471"/>
      <c r="F64" s="1471"/>
      <c r="G64" s="1475"/>
      <c r="H64" s="1475"/>
      <c r="I64" s="1475"/>
      <c r="J64" s="1473"/>
      <c r="K64" s="1473"/>
      <c r="L64" s="1473"/>
      <c r="M64" s="1472"/>
      <c r="N64" s="1472"/>
      <c r="O64" s="1472"/>
    </row>
    <row r="65" spans="1:15" ht="15" customHeight="1">
      <c r="A65" s="1467" t="s">
        <v>1427</v>
      </c>
      <c r="B65" s="1467"/>
      <c r="C65" s="1467"/>
      <c r="D65" s="1467"/>
      <c r="E65" s="1467"/>
      <c r="F65" s="1467"/>
      <c r="G65" s="1473">
        <f>G8/M8*M65</f>
        <v>8493207325.429547</v>
      </c>
      <c r="H65" s="1473"/>
      <c r="I65" s="1473"/>
      <c r="J65" s="1473">
        <f>G8/M8*M65</f>
        <v>8493207325.429547</v>
      </c>
      <c r="K65" s="1473"/>
      <c r="L65" s="1473"/>
      <c r="M65" s="1473">
        <f>'Tổng hợp'!F128+'Tổng hợp'!F129+'Tổng hợp'!F131</f>
        <v>8639270670</v>
      </c>
      <c r="N65" s="1473"/>
      <c r="O65" s="1473"/>
    </row>
    <row r="66" spans="1:15" ht="15" customHeight="1">
      <c r="A66" s="1467" t="s">
        <v>1428</v>
      </c>
      <c r="B66" s="1467"/>
      <c r="C66" s="1467"/>
      <c r="D66" s="1467"/>
      <c r="E66" s="1467"/>
      <c r="F66" s="1467"/>
      <c r="G66" s="1475">
        <v>0</v>
      </c>
      <c r="H66" s="1475"/>
      <c r="I66" s="1475"/>
      <c r="J66" s="1473">
        <v>0</v>
      </c>
      <c r="K66" s="1473"/>
      <c r="L66" s="1473"/>
      <c r="M66" s="1473">
        <f>'Tổng hợp'!F125+'Tổng hợp'!F145+'Tổng hợp'!F157</f>
        <v>7071414896</v>
      </c>
      <c r="N66" s="1473"/>
      <c r="O66" s="1473"/>
    </row>
    <row r="67" spans="1:16" ht="15" customHeight="1">
      <c r="A67" s="1468" t="s">
        <v>1429</v>
      </c>
      <c r="B67" s="1468"/>
      <c r="C67" s="1468"/>
      <c r="D67" s="1468"/>
      <c r="E67" s="1468"/>
      <c r="F67" s="1468"/>
      <c r="G67" s="1475"/>
      <c r="H67" s="1475"/>
      <c r="I67" s="1475"/>
      <c r="J67" s="1473"/>
      <c r="K67" s="1473"/>
      <c r="L67" s="1473"/>
      <c r="M67" s="1474">
        <f>M66+M65</f>
        <v>15710685566</v>
      </c>
      <c r="N67" s="1474"/>
      <c r="O67" s="1474"/>
      <c r="P67" s="894">
        <f>'Tổng hợp'!F122</f>
        <v>15710685566</v>
      </c>
    </row>
    <row r="68" spans="1:15" ht="15" customHeight="1">
      <c r="A68" s="1476"/>
      <c r="B68" s="1476"/>
      <c r="C68" s="1476"/>
      <c r="D68" s="1476"/>
      <c r="E68" s="1476"/>
      <c r="F68" s="1476"/>
      <c r="G68" s="1475"/>
      <c r="H68" s="1475"/>
      <c r="I68" s="1475"/>
      <c r="J68" s="1473"/>
      <c r="K68" s="1473"/>
      <c r="L68" s="1473"/>
      <c r="M68" s="1473"/>
      <c r="N68" s="1473"/>
      <c r="O68" s="1473"/>
    </row>
    <row r="69" spans="1:15" ht="15" customHeight="1">
      <c r="A69" s="1471" t="s">
        <v>1397</v>
      </c>
      <c r="B69" s="1471"/>
      <c r="C69" s="1471"/>
      <c r="D69" s="1471"/>
      <c r="E69" s="1471"/>
      <c r="F69" s="1471"/>
      <c r="G69" s="1465"/>
      <c r="H69" s="1465"/>
      <c r="I69" s="1465"/>
      <c r="J69" s="1465"/>
      <c r="K69" s="1465"/>
      <c r="L69" s="1465"/>
      <c r="M69" s="1465"/>
      <c r="N69" s="1465"/>
      <c r="O69" s="1465"/>
    </row>
    <row r="70" spans="1:15" ht="15" customHeight="1">
      <c r="A70" s="1467" t="s">
        <v>1424</v>
      </c>
      <c r="B70" s="1467"/>
      <c r="C70" s="1467"/>
      <c r="D70" s="1467"/>
      <c r="E70" s="1467"/>
      <c r="F70" s="1467"/>
      <c r="G70" s="1466">
        <f>'Tổng hợp'!J117</f>
        <v>50457068172</v>
      </c>
      <c r="H70" s="1466"/>
      <c r="I70" s="1466"/>
      <c r="J70" s="1466">
        <v>0</v>
      </c>
      <c r="K70" s="1466"/>
      <c r="L70" s="1466"/>
      <c r="M70" s="1465">
        <f>J70+G70</f>
        <v>50457068172</v>
      </c>
      <c r="N70" s="1465"/>
      <c r="O70" s="1465"/>
    </row>
    <row r="71" spans="1:15" ht="15" customHeight="1">
      <c r="A71" s="1467" t="s">
        <v>1425</v>
      </c>
      <c r="B71" s="1467"/>
      <c r="C71" s="1467"/>
      <c r="D71" s="1467"/>
      <c r="E71" s="1467"/>
      <c r="F71" s="1467"/>
      <c r="G71" s="1465">
        <v>0</v>
      </c>
      <c r="H71" s="1465"/>
      <c r="I71" s="1465"/>
      <c r="J71" s="1465">
        <v>0</v>
      </c>
      <c r="K71" s="1465"/>
      <c r="L71" s="1465"/>
      <c r="M71" s="1465">
        <v>0</v>
      </c>
      <c r="N71" s="1465"/>
      <c r="O71" s="1465"/>
    </row>
    <row r="72" spans="1:16" ht="15" customHeight="1">
      <c r="A72" s="1468" t="s">
        <v>1426</v>
      </c>
      <c r="B72" s="1468"/>
      <c r="C72" s="1468"/>
      <c r="D72" s="1468"/>
      <c r="E72" s="1468"/>
      <c r="F72" s="1468"/>
      <c r="G72" s="1469">
        <f>G70+G71</f>
        <v>50457068172</v>
      </c>
      <c r="H72" s="1469"/>
      <c r="I72" s="1469"/>
      <c r="J72" s="1465">
        <f>J70+J71</f>
        <v>0</v>
      </c>
      <c r="K72" s="1465"/>
      <c r="L72" s="1465"/>
      <c r="M72" s="1469">
        <f>J72+G72</f>
        <v>50457068172</v>
      </c>
      <c r="N72" s="1469"/>
      <c r="O72" s="1469"/>
      <c r="P72" s="894">
        <f>'Tổng hợp'!J117</f>
        <v>50457068172</v>
      </c>
    </row>
    <row r="73" spans="1:15" ht="15">
      <c r="A73" s="1471"/>
      <c r="B73" s="1471"/>
      <c r="C73" s="1471"/>
      <c r="D73" s="1471"/>
      <c r="E73" s="1471"/>
      <c r="F73" s="1471"/>
      <c r="G73" s="1465"/>
      <c r="H73" s="1465"/>
      <c r="I73" s="1465"/>
      <c r="J73" s="1465"/>
      <c r="K73" s="1465"/>
      <c r="L73" s="1465"/>
      <c r="M73" s="1465"/>
      <c r="N73" s="1465"/>
      <c r="O73" s="1465"/>
    </row>
    <row r="74" spans="1:15" ht="15" customHeight="1">
      <c r="A74" s="1467" t="s">
        <v>1427</v>
      </c>
      <c r="B74" s="1467"/>
      <c r="C74" s="1467"/>
      <c r="D74" s="1467"/>
      <c r="E74" s="1467"/>
      <c r="F74" s="1467"/>
      <c r="G74" s="1470">
        <f>'Tổng hợp'!J122</f>
        <v>20868180499</v>
      </c>
      <c r="H74" s="1470"/>
      <c r="I74" s="1470"/>
      <c r="J74" s="1466">
        <v>0</v>
      </c>
      <c r="K74" s="1466"/>
      <c r="L74" s="1466"/>
      <c r="M74" s="1465">
        <f>J74+G74</f>
        <v>20868180499</v>
      </c>
      <c r="N74" s="1465"/>
      <c r="O74" s="1465"/>
    </row>
    <row r="75" spans="1:15" ht="15" customHeight="1">
      <c r="A75" s="1467" t="s">
        <v>1428</v>
      </c>
      <c r="B75" s="1467"/>
      <c r="C75" s="1467"/>
      <c r="D75" s="1467"/>
      <c r="E75" s="1467"/>
      <c r="F75" s="1467"/>
      <c r="G75" s="1465"/>
      <c r="H75" s="1465"/>
      <c r="I75" s="1465"/>
      <c r="J75" s="1465">
        <v>0</v>
      </c>
      <c r="K75" s="1465"/>
      <c r="L75" s="1465"/>
      <c r="M75" s="1465">
        <v>0</v>
      </c>
      <c r="N75" s="1465"/>
      <c r="O75" s="1465"/>
    </row>
    <row r="76" spans="1:16" ht="15" customHeight="1">
      <c r="A76" s="1468" t="s">
        <v>1429</v>
      </c>
      <c r="B76" s="1468"/>
      <c r="C76" s="1468"/>
      <c r="D76" s="1468"/>
      <c r="E76" s="1468"/>
      <c r="F76" s="1468"/>
      <c r="G76" s="1469">
        <f>G74+G75</f>
        <v>20868180499</v>
      </c>
      <c r="H76" s="1469"/>
      <c r="I76" s="1469"/>
      <c r="J76" s="1465">
        <v>0</v>
      </c>
      <c r="K76" s="1465"/>
      <c r="L76" s="1465"/>
      <c r="M76" s="1469">
        <f>J76+G76</f>
        <v>20868180499</v>
      </c>
      <c r="N76" s="1469"/>
      <c r="O76" s="1469"/>
      <c r="P76" s="894">
        <f>'Tổng hợp'!J122</f>
        <v>20868180499</v>
      </c>
    </row>
    <row r="77" spans="6:12" ht="15">
      <c r="F77" s="893"/>
      <c r="K77" s="1418"/>
      <c r="L77" s="1418"/>
    </row>
    <row r="78" spans="12:15" ht="15">
      <c r="L78" s="1496" t="str">
        <f>'Danh mục'!B10</f>
        <v>Nam Định, ngày 15 tháng 7 năm 2014</v>
      </c>
      <c r="M78" s="1496"/>
      <c r="N78" s="1496"/>
      <c r="O78" s="1496"/>
    </row>
    <row r="79" spans="1:17" s="884" customFormat="1" ht="15" customHeight="1">
      <c r="A79" s="1416" t="s">
        <v>60</v>
      </c>
      <c r="B79" s="1416"/>
      <c r="C79" s="1416"/>
      <c r="G79" s="1416" t="str">
        <f>'Danh mục'!A12</f>
        <v>Kế toán trưởng</v>
      </c>
      <c r="H79" s="1416"/>
      <c r="I79" s="1416"/>
      <c r="L79" s="1416" t="str">
        <f>'Danh mục'!A11</f>
        <v>Giám đốc</v>
      </c>
      <c r="M79" s="1416"/>
      <c r="N79" s="1416"/>
      <c r="O79" s="1416"/>
      <c r="P79" s="896"/>
      <c r="Q79" s="896"/>
    </row>
    <row r="86" spans="1:17" s="884" customFormat="1" ht="15" customHeight="1">
      <c r="A86" s="1416" t="str">
        <f>'Danh mục'!B13</f>
        <v>Hoàng Thị Hồng</v>
      </c>
      <c r="B86" s="1416"/>
      <c r="C86" s="1416"/>
      <c r="G86" s="1416" t="str">
        <f>'Danh mục'!B12</f>
        <v>Trần Thị Hồng Mến</v>
      </c>
      <c r="H86" s="1416"/>
      <c r="I86" s="1416"/>
      <c r="L86" s="1416" t="str">
        <f>'Danh mục'!B11</f>
        <v>Hoàng Hữu Tuấn</v>
      </c>
      <c r="M86" s="1416"/>
      <c r="N86" s="1416"/>
      <c r="O86" s="1416"/>
      <c r="P86" s="896"/>
      <c r="Q86" s="896"/>
    </row>
    <row r="87" spans="1:17" s="884" customFormat="1" ht="15" customHeight="1">
      <c r="A87" s="902"/>
      <c r="B87" s="902"/>
      <c r="C87" s="902"/>
      <c r="G87" s="902"/>
      <c r="H87" s="902"/>
      <c r="I87" s="902"/>
      <c r="L87" s="902"/>
      <c r="M87" s="902"/>
      <c r="N87" s="902"/>
      <c r="O87" s="902"/>
      <c r="P87" s="896"/>
      <c r="Q87" s="896"/>
    </row>
    <row r="88" spans="1:17" s="884" customFormat="1" ht="15" customHeight="1">
      <c r="A88" s="902"/>
      <c r="B88" s="902"/>
      <c r="C88" s="902"/>
      <c r="G88" s="902"/>
      <c r="H88" s="902"/>
      <c r="I88" s="902"/>
      <c r="L88" s="902"/>
      <c r="M88" s="902"/>
      <c r="N88" s="902"/>
      <c r="O88" s="902"/>
      <c r="P88" s="896"/>
      <c r="Q88" s="896"/>
    </row>
    <row r="90" ht="15">
      <c r="A90" s="254" t="s">
        <v>1434</v>
      </c>
    </row>
    <row r="91" ht="15">
      <c r="A91" s="254"/>
    </row>
    <row r="92" ht="15">
      <c r="A92" s="254" t="s">
        <v>1441</v>
      </c>
    </row>
    <row r="93" spans="13:18" ht="15">
      <c r="M93" s="1417" t="s">
        <v>1435</v>
      </c>
      <c r="N93" s="1417"/>
      <c r="O93" s="1417"/>
      <c r="P93" s="908"/>
      <c r="Q93" s="908"/>
      <c r="R93" s="908"/>
    </row>
    <row r="94" spans="1:18" ht="15">
      <c r="A94" s="1441" t="s">
        <v>1436</v>
      </c>
      <c r="B94" s="1442"/>
      <c r="C94" s="1442"/>
      <c r="D94" s="1443"/>
      <c r="E94" s="1447" t="s">
        <v>1443</v>
      </c>
      <c r="F94" s="1447"/>
      <c r="G94" s="1447" t="s">
        <v>1444</v>
      </c>
      <c r="H94" s="1447"/>
      <c r="I94" s="1447"/>
      <c r="J94" s="1448" t="s">
        <v>1445</v>
      </c>
      <c r="K94" s="1448"/>
      <c r="L94" s="1448"/>
      <c r="M94" s="1447" t="s">
        <v>1437</v>
      </c>
      <c r="N94" s="1447"/>
      <c r="O94" s="1447"/>
      <c r="P94" s="1464"/>
      <c r="Q94" s="1464"/>
      <c r="R94" s="1449"/>
    </row>
    <row r="95" spans="1:18" ht="15">
      <c r="A95" s="1444"/>
      <c r="B95" s="1445"/>
      <c r="C95" s="1445"/>
      <c r="D95" s="1446"/>
      <c r="E95" s="1447"/>
      <c r="F95" s="1447"/>
      <c r="G95" s="1447"/>
      <c r="H95" s="1447"/>
      <c r="I95" s="1447"/>
      <c r="J95" s="1448"/>
      <c r="K95" s="1448"/>
      <c r="L95" s="1448"/>
      <c r="M95" s="1447"/>
      <c r="N95" s="1447"/>
      <c r="O95" s="1447"/>
      <c r="P95" s="1464"/>
      <c r="Q95" s="1464"/>
      <c r="R95" s="1449"/>
    </row>
    <row r="96" spans="1:18" ht="32.25" customHeight="1">
      <c r="A96" s="1433" t="s">
        <v>1438</v>
      </c>
      <c r="B96" s="1434"/>
      <c r="C96" s="1434"/>
      <c r="D96" s="1435"/>
      <c r="E96" s="1436">
        <v>6506932896</v>
      </c>
      <c r="F96" s="1436"/>
      <c r="G96" s="1436">
        <v>5143230223</v>
      </c>
      <c r="H96" s="1436"/>
      <c r="I96" s="1436"/>
      <c r="J96" s="1461">
        <f>6531955101+312690000</f>
        <v>6844645101</v>
      </c>
      <c r="K96" s="1461"/>
      <c r="L96" s="1461"/>
      <c r="M96" s="1462">
        <f>SUM(E96:L96)</f>
        <v>18494808220</v>
      </c>
      <c r="N96" s="1462"/>
      <c r="O96" s="1462"/>
      <c r="P96" s="1463"/>
      <c r="Q96" s="1463"/>
      <c r="R96" s="1424"/>
    </row>
    <row r="97" spans="1:18" ht="21" customHeight="1">
      <c r="A97" s="1426" t="s">
        <v>1439</v>
      </c>
      <c r="B97" s="1427"/>
      <c r="C97" s="1427"/>
      <c r="D97" s="1428"/>
      <c r="E97" s="1429">
        <f>E96/M96*P97</f>
        <v>15997605275.204906</v>
      </c>
      <c r="F97" s="1429"/>
      <c r="G97" s="1453">
        <f>G96/M96*P97</f>
        <v>12644877127.538475</v>
      </c>
      <c r="H97" s="1454"/>
      <c r="I97" s="1455"/>
      <c r="J97" s="1456">
        <f>J96/M96*P97</f>
        <v>16827886859.256618</v>
      </c>
      <c r="K97" s="1457"/>
      <c r="L97" s="1458"/>
      <c r="M97" s="1431">
        <f>SUM(E97:L97)</f>
        <v>45470369262</v>
      </c>
      <c r="N97" s="1432"/>
      <c r="O97" s="1432"/>
      <c r="P97" s="1459">
        <f>'Tổng hợp'!F117</f>
        <v>45470369262</v>
      </c>
      <c r="Q97" s="1459"/>
      <c r="R97" s="1460"/>
    </row>
    <row r="98" spans="1:18" ht="21" customHeight="1">
      <c r="A98" s="1419" t="s">
        <v>1440</v>
      </c>
      <c r="B98" s="1420"/>
      <c r="C98" s="1420"/>
      <c r="D98" s="1421"/>
      <c r="E98" s="1422">
        <v>0</v>
      </c>
      <c r="F98" s="1422"/>
      <c r="G98" s="1422">
        <v>0</v>
      </c>
      <c r="H98" s="1422"/>
      <c r="I98" s="1422"/>
      <c r="J98" s="1423">
        <v>0</v>
      </c>
      <c r="K98" s="1423"/>
      <c r="L98" s="1423"/>
      <c r="M98" s="1422">
        <v>0</v>
      </c>
      <c r="N98" s="1422"/>
      <c r="O98" s="1422"/>
      <c r="P98" s="1451"/>
      <c r="Q98" s="1451"/>
      <c r="R98" s="1452"/>
    </row>
    <row r="99" spans="1:18" ht="15">
      <c r="A99" s="903"/>
      <c r="B99" s="903"/>
      <c r="C99" s="903"/>
      <c r="D99" s="903"/>
      <c r="E99" s="904"/>
      <c r="F99" s="904"/>
      <c r="G99" s="904"/>
      <c r="H99" s="904"/>
      <c r="I99" s="904"/>
      <c r="J99" s="905"/>
      <c r="K99" s="905"/>
      <c r="L99" s="905"/>
      <c r="M99" s="904"/>
      <c r="N99" s="904"/>
      <c r="O99" s="904"/>
      <c r="P99" s="906"/>
      <c r="Q99" s="906"/>
      <c r="R99" s="906"/>
    </row>
    <row r="100" spans="1:18" ht="16.5" customHeight="1">
      <c r="A100" s="254" t="s">
        <v>1442</v>
      </c>
      <c r="J100" s="907"/>
      <c r="K100" s="907"/>
      <c r="L100" s="907"/>
      <c r="P100" s="909"/>
      <c r="Q100" s="909"/>
      <c r="R100" s="909"/>
    </row>
    <row r="101" spans="10:18" ht="14.25" customHeight="1">
      <c r="J101" s="907"/>
      <c r="K101" s="907"/>
      <c r="L101" s="907"/>
      <c r="P101" s="909"/>
      <c r="Q101" s="909"/>
      <c r="R101" s="909"/>
    </row>
    <row r="102" spans="1:18" ht="24.75" customHeight="1">
      <c r="A102" s="1441" t="s">
        <v>1436</v>
      </c>
      <c r="B102" s="1442"/>
      <c r="C102" s="1442"/>
      <c r="D102" s="1443"/>
      <c r="E102" s="1447" t="s">
        <v>1443</v>
      </c>
      <c r="F102" s="1447"/>
      <c r="G102" s="1447" t="s">
        <v>1444</v>
      </c>
      <c r="H102" s="1447"/>
      <c r="I102" s="1447"/>
      <c r="J102" s="1448" t="s">
        <v>1445</v>
      </c>
      <c r="K102" s="1448"/>
      <c r="L102" s="1448"/>
      <c r="M102" s="1447" t="s">
        <v>1437</v>
      </c>
      <c r="N102" s="1447"/>
      <c r="O102" s="1447"/>
      <c r="P102" s="1449"/>
      <c r="Q102" s="1450"/>
      <c r="R102" s="1450"/>
    </row>
    <row r="103" spans="1:18" ht="3.75" customHeight="1">
      <c r="A103" s="1444"/>
      <c r="B103" s="1445"/>
      <c r="C103" s="1445"/>
      <c r="D103" s="1446"/>
      <c r="E103" s="1447"/>
      <c r="F103" s="1447"/>
      <c r="G103" s="1447"/>
      <c r="H103" s="1447"/>
      <c r="I103" s="1447"/>
      <c r="J103" s="1448"/>
      <c r="K103" s="1448"/>
      <c r="L103" s="1448"/>
      <c r="M103" s="1447"/>
      <c r="N103" s="1447"/>
      <c r="O103" s="1447"/>
      <c r="P103" s="1449"/>
      <c r="Q103" s="1450"/>
      <c r="R103" s="1450"/>
    </row>
    <row r="104" spans="1:20" ht="33" customHeight="1">
      <c r="A104" s="1433" t="s">
        <v>1438</v>
      </c>
      <c r="B104" s="1434"/>
      <c r="C104" s="1434"/>
      <c r="D104" s="1435"/>
      <c r="E104" s="1436">
        <v>5188439523</v>
      </c>
      <c r="F104" s="1436"/>
      <c r="G104" s="1436">
        <v>3624738579</v>
      </c>
      <c r="H104" s="1436"/>
      <c r="I104" s="1436"/>
      <c r="J104" s="1437">
        <v>8210392244</v>
      </c>
      <c r="K104" s="1438"/>
      <c r="L104" s="1438"/>
      <c r="M104" s="1439">
        <f>SUM(E104:L104)</f>
        <v>17023570346</v>
      </c>
      <c r="N104" s="1440"/>
      <c r="O104" s="1440"/>
      <c r="P104" s="1424">
        <f>'Tổng hợp'!J221</f>
        <v>17023570346</v>
      </c>
      <c r="Q104" s="1425"/>
      <c r="R104" s="1425"/>
      <c r="T104" s="911">
        <f>P104-M104</f>
        <v>0</v>
      </c>
    </row>
    <row r="105" spans="1:18" ht="21" customHeight="1">
      <c r="A105" s="1426" t="s">
        <v>1439</v>
      </c>
      <c r="B105" s="1427"/>
      <c r="C105" s="1427"/>
      <c r="D105" s="1428"/>
      <c r="E105" s="1429">
        <f>E104/M104*P106</f>
        <v>15378292649.39263</v>
      </c>
      <c r="F105" s="1429"/>
      <c r="G105" s="1429">
        <f>G104/M104*P106</f>
        <v>10743556014.925837</v>
      </c>
      <c r="H105" s="1429"/>
      <c r="I105" s="1429"/>
      <c r="J105" s="1430">
        <f>J104/M104*P106</f>
        <v>24335219507.68153</v>
      </c>
      <c r="K105" s="1430"/>
      <c r="L105" s="1430"/>
      <c r="M105" s="1431">
        <f>SUM(E105:L105)</f>
        <v>50457068172</v>
      </c>
      <c r="N105" s="1432"/>
      <c r="O105" s="1432"/>
      <c r="P105" s="1424"/>
      <c r="Q105" s="1425"/>
      <c r="R105" s="1425"/>
    </row>
    <row r="106" spans="1:18" ht="21" customHeight="1">
      <c r="A106" s="1419" t="s">
        <v>1440</v>
      </c>
      <c r="B106" s="1420"/>
      <c r="C106" s="1420"/>
      <c r="D106" s="1421"/>
      <c r="E106" s="1422">
        <v>0</v>
      </c>
      <c r="F106" s="1422"/>
      <c r="G106" s="1422">
        <v>0</v>
      </c>
      <c r="H106" s="1422"/>
      <c r="I106" s="1422"/>
      <c r="J106" s="1423">
        <v>0</v>
      </c>
      <c r="K106" s="1423"/>
      <c r="L106" s="1423"/>
      <c r="M106" s="1422">
        <v>0</v>
      </c>
      <c r="N106" s="1422"/>
      <c r="O106" s="1422"/>
      <c r="P106" s="1424">
        <f>'Tổng hợp'!J117</f>
        <v>50457068172</v>
      </c>
      <c r="Q106" s="1425"/>
      <c r="R106" s="1425"/>
    </row>
    <row r="107" spans="16:18" ht="15">
      <c r="P107" s="910"/>
      <c r="Q107" s="910"/>
      <c r="R107" s="892"/>
    </row>
    <row r="108" spans="12:18" ht="15">
      <c r="L108" s="1418" t="str">
        <f>'Danh mục'!B10</f>
        <v>Nam Định, ngày 15 tháng 7 năm 2014</v>
      </c>
      <c r="M108" s="1418"/>
      <c r="N108" s="1418"/>
      <c r="O108" s="1418"/>
      <c r="P108" s="910"/>
      <c r="Q108" s="910"/>
      <c r="R108" s="892"/>
    </row>
    <row r="109" spans="1:18" ht="15">
      <c r="A109" s="1416" t="str">
        <f>'Danh mục'!A13</f>
        <v>Người lập biểu</v>
      </c>
      <c r="B109" s="1416"/>
      <c r="C109" s="1416"/>
      <c r="G109" s="1416" t="str">
        <f>'Danh mục'!A12</f>
        <v>Kế toán trưởng</v>
      </c>
      <c r="H109" s="1416"/>
      <c r="I109" s="1416"/>
      <c r="L109" s="1416" t="str">
        <f>'Danh mục'!A11</f>
        <v>Giám đốc</v>
      </c>
      <c r="M109" s="1416"/>
      <c r="N109" s="1416"/>
      <c r="O109" s="1416"/>
      <c r="P109" s="910"/>
      <c r="Q109" s="910"/>
      <c r="R109" s="892"/>
    </row>
    <row r="110" spans="16:18" ht="15">
      <c r="P110" s="910"/>
      <c r="Q110" s="910"/>
      <c r="R110" s="892"/>
    </row>
    <row r="111" spans="16:18" ht="15">
      <c r="P111" s="910"/>
      <c r="Q111" s="910"/>
      <c r="R111" s="892"/>
    </row>
    <row r="112" spans="16:18" ht="15">
      <c r="P112" s="910"/>
      <c r="Q112" s="910"/>
      <c r="R112" s="892"/>
    </row>
    <row r="113" spans="16:18" ht="15">
      <c r="P113" s="910"/>
      <c r="Q113" s="910"/>
      <c r="R113" s="892"/>
    </row>
    <row r="114" spans="16:18" ht="15">
      <c r="P114" s="910"/>
      <c r="Q114" s="910"/>
      <c r="R114" s="892"/>
    </row>
    <row r="115" spans="16:18" ht="15">
      <c r="P115" s="910"/>
      <c r="Q115" s="910"/>
      <c r="R115" s="892"/>
    </row>
    <row r="116" spans="1:18" ht="15">
      <c r="A116" s="1416" t="str">
        <f>'Danh mục'!B13</f>
        <v>Hoàng Thị Hồng</v>
      </c>
      <c r="B116" s="1416"/>
      <c r="C116" s="1416"/>
      <c r="G116" s="1416" t="str">
        <f>'Danh mục'!B12</f>
        <v>Trần Thị Hồng Mến</v>
      </c>
      <c r="H116" s="1416"/>
      <c r="I116" s="1416"/>
      <c r="L116" s="1416" t="str">
        <f>'Danh mục'!B11</f>
        <v>Hoàng Hữu Tuấn</v>
      </c>
      <c r="M116" s="1416"/>
      <c r="N116" s="1416"/>
      <c r="O116" s="1416"/>
      <c r="P116" s="910"/>
      <c r="Q116" s="910"/>
      <c r="R116" s="892"/>
    </row>
    <row r="117" spans="16:18" ht="15">
      <c r="P117" s="910"/>
      <c r="Q117" s="910"/>
      <c r="R117" s="892"/>
    </row>
    <row r="118" spans="16:18" ht="15">
      <c r="P118" s="910"/>
      <c r="Q118" s="910"/>
      <c r="R118" s="892"/>
    </row>
    <row r="119" spans="16:18" ht="15">
      <c r="P119" s="910"/>
      <c r="Q119" s="910"/>
      <c r="R119" s="892"/>
    </row>
    <row r="120" spans="16:18" ht="15">
      <c r="P120" s="910"/>
      <c r="Q120" s="910"/>
      <c r="R120" s="892"/>
    </row>
    <row r="121" spans="16:18" ht="15">
      <c r="P121" s="910"/>
      <c r="Q121" s="910"/>
      <c r="R121" s="892"/>
    </row>
    <row r="122" spans="16:18" ht="15">
      <c r="P122" s="910"/>
      <c r="Q122" s="910"/>
      <c r="R122" s="892"/>
    </row>
    <row r="123" spans="16:18" ht="15">
      <c r="P123" s="910"/>
      <c r="Q123" s="910"/>
      <c r="R123" s="892"/>
    </row>
  </sheetData>
  <sheetProtection/>
  <mergeCells count="289">
    <mergeCell ref="A15:F15"/>
    <mergeCell ref="M13:O13"/>
    <mergeCell ref="H1:O1"/>
    <mergeCell ref="G2:O2"/>
    <mergeCell ref="L4:O4"/>
    <mergeCell ref="A5:O5"/>
    <mergeCell ref="M9:O9"/>
    <mergeCell ref="G10:I10"/>
    <mergeCell ref="A13:F13"/>
    <mergeCell ref="A14:F14"/>
    <mergeCell ref="H27:I27"/>
    <mergeCell ref="K27:L27"/>
    <mergeCell ref="N27:O27"/>
    <mergeCell ref="L29:O29"/>
    <mergeCell ref="A23:F23"/>
    <mergeCell ref="A19:F19"/>
    <mergeCell ref="G19:I19"/>
    <mergeCell ref="A22:F22"/>
    <mergeCell ref="G22:I22"/>
    <mergeCell ref="J19:L19"/>
    <mergeCell ref="M58:O58"/>
    <mergeCell ref="G59:I59"/>
    <mergeCell ref="J59:L59"/>
    <mergeCell ref="L48:O48"/>
    <mergeCell ref="A49:C49"/>
    <mergeCell ref="G49:I49"/>
    <mergeCell ref="L49:O49"/>
    <mergeCell ref="A56:C56"/>
    <mergeCell ref="G56:I56"/>
    <mergeCell ref="L56:O56"/>
    <mergeCell ref="J69:L69"/>
    <mergeCell ref="A64:F64"/>
    <mergeCell ref="G62:I62"/>
    <mergeCell ref="G63:I63"/>
    <mergeCell ref="J64:L64"/>
    <mergeCell ref="J65:L65"/>
    <mergeCell ref="J66:L66"/>
    <mergeCell ref="A66:F66"/>
    <mergeCell ref="A67:F67"/>
    <mergeCell ref="A69:F69"/>
    <mergeCell ref="A86:C86"/>
    <mergeCell ref="G86:I86"/>
    <mergeCell ref="L86:O86"/>
    <mergeCell ref="K77:L77"/>
    <mergeCell ref="L78:O78"/>
    <mergeCell ref="A79:C79"/>
    <mergeCell ref="G79:I79"/>
    <mergeCell ref="L79:O79"/>
    <mergeCell ref="G13:I13"/>
    <mergeCell ref="J13:L13"/>
    <mergeCell ref="G9:I9"/>
    <mergeCell ref="J9:L9"/>
    <mergeCell ref="A20:F20"/>
    <mergeCell ref="A21:F21"/>
    <mergeCell ref="A16:F16"/>
    <mergeCell ref="A17:F17"/>
    <mergeCell ref="A18:F18"/>
    <mergeCell ref="G16:I16"/>
    <mergeCell ref="A7:F7"/>
    <mergeCell ref="A8:F8"/>
    <mergeCell ref="A9:F9"/>
    <mergeCell ref="A10:F10"/>
    <mergeCell ref="A11:F11"/>
    <mergeCell ref="A12:F12"/>
    <mergeCell ref="G7:I7"/>
    <mergeCell ref="J7:L7"/>
    <mergeCell ref="M7:O7"/>
    <mergeCell ref="G8:I8"/>
    <mergeCell ref="J8:L8"/>
    <mergeCell ref="M8:O8"/>
    <mergeCell ref="J10:L10"/>
    <mergeCell ref="M10:O10"/>
    <mergeCell ref="G11:I11"/>
    <mergeCell ref="J11:L11"/>
    <mergeCell ref="M11:O11"/>
    <mergeCell ref="G12:I12"/>
    <mergeCell ref="J12:L12"/>
    <mergeCell ref="M12:O12"/>
    <mergeCell ref="G14:I14"/>
    <mergeCell ref="J14:L14"/>
    <mergeCell ref="M14:O14"/>
    <mergeCell ref="G15:I15"/>
    <mergeCell ref="J15:L15"/>
    <mergeCell ref="M15:O15"/>
    <mergeCell ref="J16:L16"/>
    <mergeCell ref="M16:O16"/>
    <mergeCell ref="G17:I17"/>
    <mergeCell ref="J17:L17"/>
    <mergeCell ref="M17:O17"/>
    <mergeCell ref="G18:I18"/>
    <mergeCell ref="J18:L18"/>
    <mergeCell ref="M18:O18"/>
    <mergeCell ref="M19:O19"/>
    <mergeCell ref="G20:I20"/>
    <mergeCell ref="J20:L20"/>
    <mergeCell ref="M20:O20"/>
    <mergeCell ref="G21:I21"/>
    <mergeCell ref="J21:L21"/>
    <mergeCell ref="M21:O21"/>
    <mergeCell ref="J22:L22"/>
    <mergeCell ref="M22:O22"/>
    <mergeCell ref="G23:I23"/>
    <mergeCell ref="J23:L23"/>
    <mergeCell ref="M23:O23"/>
    <mergeCell ref="A30:F30"/>
    <mergeCell ref="G30:I30"/>
    <mergeCell ref="J30:L30"/>
    <mergeCell ref="M30:O30"/>
    <mergeCell ref="A27:G27"/>
    <mergeCell ref="A31:F31"/>
    <mergeCell ref="G31:I31"/>
    <mergeCell ref="J31:L31"/>
    <mergeCell ref="M31:O31"/>
    <mergeCell ref="A32:F32"/>
    <mergeCell ref="G32:I32"/>
    <mergeCell ref="J32:L32"/>
    <mergeCell ref="M32:O32"/>
    <mergeCell ref="A33:F33"/>
    <mergeCell ref="G33:I33"/>
    <mergeCell ref="J33:L33"/>
    <mergeCell ref="M33:O33"/>
    <mergeCell ref="A34:F34"/>
    <mergeCell ref="G34:I34"/>
    <mergeCell ref="J34:L34"/>
    <mergeCell ref="M34:O34"/>
    <mergeCell ref="A35:F35"/>
    <mergeCell ref="G35:I35"/>
    <mergeCell ref="J35:L35"/>
    <mergeCell ref="M35:O35"/>
    <mergeCell ref="A36:F36"/>
    <mergeCell ref="G36:I36"/>
    <mergeCell ref="J36:L36"/>
    <mergeCell ref="M36:O36"/>
    <mergeCell ref="A37:F37"/>
    <mergeCell ref="G37:I37"/>
    <mergeCell ref="J37:L37"/>
    <mergeCell ref="M37:O37"/>
    <mergeCell ref="A38:F38"/>
    <mergeCell ref="G38:I38"/>
    <mergeCell ref="J38:L38"/>
    <mergeCell ref="M38:O38"/>
    <mergeCell ref="M42:O42"/>
    <mergeCell ref="A39:F39"/>
    <mergeCell ref="G39:I39"/>
    <mergeCell ref="J39:L39"/>
    <mergeCell ref="M39:O39"/>
    <mergeCell ref="A40:F40"/>
    <mergeCell ref="G40:I40"/>
    <mergeCell ref="J40:L40"/>
    <mergeCell ref="M40:O40"/>
    <mergeCell ref="G44:I44"/>
    <mergeCell ref="J44:L44"/>
    <mergeCell ref="M44:O44"/>
    <mergeCell ref="A41:F41"/>
    <mergeCell ref="G41:I41"/>
    <mergeCell ref="J41:L41"/>
    <mergeCell ref="M41:O41"/>
    <mergeCell ref="A42:F42"/>
    <mergeCell ref="G42:I42"/>
    <mergeCell ref="J42:L42"/>
    <mergeCell ref="M45:O45"/>
    <mergeCell ref="A46:F46"/>
    <mergeCell ref="G46:I46"/>
    <mergeCell ref="J46:L46"/>
    <mergeCell ref="M46:O46"/>
    <mergeCell ref="A43:F43"/>
    <mergeCell ref="G43:I43"/>
    <mergeCell ref="J43:L43"/>
    <mergeCell ref="M43:O43"/>
    <mergeCell ref="A44:F44"/>
    <mergeCell ref="A45:F45"/>
    <mergeCell ref="G45:I45"/>
    <mergeCell ref="J45:L45"/>
    <mergeCell ref="G65:I65"/>
    <mergeCell ref="G66:I66"/>
    <mergeCell ref="A65:F65"/>
    <mergeCell ref="G64:I64"/>
    <mergeCell ref="G60:I60"/>
    <mergeCell ref="J62:L62"/>
    <mergeCell ref="J63:L63"/>
    <mergeCell ref="J70:L70"/>
    <mergeCell ref="J71:L71"/>
    <mergeCell ref="J72:L72"/>
    <mergeCell ref="J73:L73"/>
    <mergeCell ref="J74:L74"/>
    <mergeCell ref="J75:L75"/>
    <mergeCell ref="J76:L76"/>
    <mergeCell ref="M76:O76"/>
    <mergeCell ref="M75:O75"/>
    <mergeCell ref="M74:O74"/>
    <mergeCell ref="M72:O72"/>
    <mergeCell ref="M71:O71"/>
    <mergeCell ref="M73:O73"/>
    <mergeCell ref="M60:O60"/>
    <mergeCell ref="A59:F59"/>
    <mergeCell ref="A60:F60"/>
    <mergeCell ref="A61:F61"/>
    <mergeCell ref="A62:F62"/>
    <mergeCell ref="A63:F63"/>
    <mergeCell ref="G61:I61"/>
    <mergeCell ref="J60:L60"/>
    <mergeCell ref="M59:O59"/>
    <mergeCell ref="J61:L61"/>
    <mergeCell ref="M63:O63"/>
    <mergeCell ref="M62:O62"/>
    <mergeCell ref="M61:O61"/>
    <mergeCell ref="A68:F68"/>
    <mergeCell ref="G67:I67"/>
    <mergeCell ref="G68:I68"/>
    <mergeCell ref="J67:L67"/>
    <mergeCell ref="J68:L68"/>
    <mergeCell ref="M68:O68"/>
    <mergeCell ref="M67:O67"/>
    <mergeCell ref="A72:F72"/>
    <mergeCell ref="A73:F73"/>
    <mergeCell ref="G73:I73"/>
    <mergeCell ref="G71:I71"/>
    <mergeCell ref="G72:I72"/>
    <mergeCell ref="M64:O64"/>
    <mergeCell ref="M70:O70"/>
    <mergeCell ref="M69:O69"/>
    <mergeCell ref="M66:O66"/>
    <mergeCell ref="M65:O65"/>
    <mergeCell ref="G69:I69"/>
    <mergeCell ref="G70:I70"/>
    <mergeCell ref="A74:F74"/>
    <mergeCell ref="A75:F75"/>
    <mergeCell ref="A76:F76"/>
    <mergeCell ref="G76:I76"/>
    <mergeCell ref="G74:I74"/>
    <mergeCell ref="G75:I75"/>
    <mergeCell ref="A70:F70"/>
    <mergeCell ref="A71:F71"/>
    <mergeCell ref="A94:D95"/>
    <mergeCell ref="E94:F95"/>
    <mergeCell ref="G94:I95"/>
    <mergeCell ref="J94:L95"/>
    <mergeCell ref="M94:O95"/>
    <mergeCell ref="P94:R95"/>
    <mergeCell ref="A96:D96"/>
    <mergeCell ref="E96:F96"/>
    <mergeCell ref="G96:I96"/>
    <mergeCell ref="J96:L96"/>
    <mergeCell ref="M96:O96"/>
    <mergeCell ref="P96:R96"/>
    <mergeCell ref="A97:D97"/>
    <mergeCell ref="E97:F97"/>
    <mergeCell ref="G97:I97"/>
    <mergeCell ref="J97:L97"/>
    <mergeCell ref="M97:O97"/>
    <mergeCell ref="P97:R97"/>
    <mergeCell ref="A98:D98"/>
    <mergeCell ref="E98:F98"/>
    <mergeCell ref="G98:I98"/>
    <mergeCell ref="J98:L98"/>
    <mergeCell ref="M98:O98"/>
    <mergeCell ref="P98:R98"/>
    <mergeCell ref="A102:D103"/>
    <mergeCell ref="E102:F103"/>
    <mergeCell ref="G102:I103"/>
    <mergeCell ref="J102:L103"/>
    <mergeCell ref="M102:O103"/>
    <mergeCell ref="P102:R103"/>
    <mergeCell ref="A104:D104"/>
    <mergeCell ref="E104:F104"/>
    <mergeCell ref="G104:I104"/>
    <mergeCell ref="J104:L104"/>
    <mergeCell ref="M104:O104"/>
    <mergeCell ref="P104:R104"/>
    <mergeCell ref="G106:I106"/>
    <mergeCell ref="J106:L106"/>
    <mergeCell ref="M106:O106"/>
    <mergeCell ref="P106:R106"/>
    <mergeCell ref="A105:D105"/>
    <mergeCell ref="E105:F105"/>
    <mergeCell ref="G105:I105"/>
    <mergeCell ref="J105:L105"/>
    <mergeCell ref="M105:O105"/>
    <mergeCell ref="P105:R105"/>
    <mergeCell ref="A109:C109"/>
    <mergeCell ref="A116:C116"/>
    <mergeCell ref="M93:O93"/>
    <mergeCell ref="L108:O108"/>
    <mergeCell ref="L109:O109"/>
    <mergeCell ref="L116:O116"/>
    <mergeCell ref="G109:I109"/>
    <mergeCell ref="G116:I116"/>
    <mergeCell ref="A106:D106"/>
    <mergeCell ref="E106:F106"/>
  </mergeCells>
  <printOptions/>
  <pageMargins left="0.7480314960629921" right="0.3937007874015748" top="0.4724409448818898" bottom="0.5118110236220472" header="0.2362204724409449" footer="0.2362204724409449"/>
  <pageSetup firstPageNumber="23" useFirstPageNumber="1"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viethung</dc:creator>
  <cp:keywords/>
  <dc:description/>
  <cp:lastModifiedBy>dinh_giavn</cp:lastModifiedBy>
  <cp:lastPrinted>2014-08-11T02:38:09Z</cp:lastPrinted>
  <dcterms:created xsi:type="dcterms:W3CDTF">2005-10-29T00:26:08Z</dcterms:created>
  <dcterms:modified xsi:type="dcterms:W3CDTF">2014-08-20T07:59:00Z</dcterms:modified>
  <cp:category/>
  <cp:version/>
  <cp:contentType/>
  <cp:contentStatus/>
</cp:coreProperties>
</file>